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39" i="3" l="1"/>
  <c r="H53" i="3" l="1"/>
  <c r="H60" i="3"/>
  <c r="H20" i="3"/>
  <c r="I20" i="3"/>
  <c r="H36" i="2"/>
  <c r="I36" i="2"/>
  <c r="H33" i="2"/>
  <c r="I33" i="2"/>
  <c r="H26" i="2"/>
  <c r="I26" i="2"/>
  <c r="H12" i="2"/>
  <c r="I12" i="2"/>
  <c r="H8" i="2"/>
  <c r="I8" i="2"/>
  <c r="I13" i="2" s="1"/>
  <c r="I28" i="2" s="1"/>
  <c r="I34" i="2" s="1"/>
  <c r="I40" i="2" s="1"/>
  <c r="I43" i="2" s="1"/>
  <c r="H50" i="1"/>
  <c r="H35" i="1"/>
  <c r="H39" i="1" s="1"/>
  <c r="H16" i="1"/>
  <c r="I16" i="1"/>
  <c r="H13" i="1"/>
  <c r="I13" i="1"/>
  <c r="H9" i="1"/>
  <c r="I9" i="1"/>
  <c r="H6" i="1"/>
  <c r="H22" i="1" s="1"/>
  <c r="I6" i="1"/>
  <c r="I22" i="1" s="1"/>
  <c r="H41" i="3" l="1"/>
  <c r="H69" i="3" s="1"/>
  <c r="H13" i="2"/>
  <c r="H28" i="2" s="1"/>
  <c r="H34" i="2" s="1"/>
  <c r="H40" i="2" s="1"/>
  <c r="H43" i="2" s="1"/>
  <c r="H51" i="1"/>
  <c r="H54" i="1"/>
  <c r="H62" i="3" l="1"/>
  <c r="H66" i="3" s="1"/>
  <c r="D36" i="2"/>
  <c r="E36" i="2"/>
  <c r="F36" i="2"/>
  <c r="G36" i="2"/>
  <c r="C36" i="2"/>
  <c r="C60" i="3" l="1"/>
  <c r="D60" i="3"/>
  <c r="E60" i="3"/>
  <c r="F60" i="3"/>
  <c r="G60" i="3"/>
  <c r="C49" i="3" l="1"/>
  <c r="C50" i="1" l="1"/>
  <c r="C54" i="1" s="1"/>
  <c r="D50" i="1"/>
  <c r="D54" i="1" s="1"/>
  <c r="F50" i="1"/>
  <c r="F54" i="1" s="1"/>
  <c r="G50" i="1"/>
  <c r="G54" i="1" s="1"/>
  <c r="E50" i="1"/>
  <c r="E54" i="1" s="1"/>
  <c r="G35" i="1" l="1"/>
  <c r="G39" i="1" s="1"/>
  <c r="D53" i="3"/>
  <c r="C53" i="3"/>
  <c r="D39" i="3"/>
  <c r="E20" i="3"/>
  <c r="F20" i="3"/>
  <c r="G20" i="3"/>
  <c r="C20" i="3"/>
  <c r="D20" i="3"/>
  <c r="C35" i="1"/>
  <c r="C39" i="1" s="1"/>
  <c r="D35" i="1"/>
  <c r="D39" i="1" s="1"/>
  <c r="C6" i="1"/>
  <c r="C9" i="1"/>
  <c r="C13" i="1"/>
  <c r="C16" i="1"/>
  <c r="G53" i="3"/>
  <c r="F53" i="3"/>
  <c r="E53" i="3"/>
  <c r="F39" i="3"/>
  <c r="E39" i="3"/>
  <c r="C39" i="3"/>
  <c r="G39" i="3"/>
  <c r="G33" i="2"/>
  <c r="F33" i="2"/>
  <c r="E33" i="2"/>
  <c r="D33" i="2"/>
  <c r="C33" i="2"/>
  <c r="G26" i="2"/>
  <c r="F26" i="2"/>
  <c r="E26" i="2"/>
  <c r="D26" i="2"/>
  <c r="C26" i="2"/>
  <c r="G12" i="2"/>
  <c r="F12" i="2"/>
  <c r="E12" i="2"/>
  <c r="D12" i="2"/>
  <c r="C12" i="2"/>
  <c r="G8" i="2"/>
  <c r="F2" i="4" s="1"/>
  <c r="F8" i="2"/>
  <c r="E2" i="4" s="1"/>
  <c r="E8" i="2"/>
  <c r="D2" i="4" s="1"/>
  <c r="D8" i="2"/>
  <c r="C2" i="4" s="1"/>
  <c r="C8" i="2"/>
  <c r="B2" i="4" s="1"/>
  <c r="F35" i="1"/>
  <c r="F39" i="1" s="1"/>
  <c r="E35" i="1"/>
  <c r="E39" i="1" s="1"/>
  <c r="G16" i="1"/>
  <c r="F16" i="1"/>
  <c r="E16" i="1"/>
  <c r="D16" i="1"/>
  <c r="G13" i="1"/>
  <c r="F13" i="1"/>
  <c r="E13" i="1"/>
  <c r="D13" i="1"/>
  <c r="G9" i="1"/>
  <c r="F9" i="1"/>
  <c r="E9" i="1"/>
  <c r="D9" i="1"/>
  <c r="G6" i="1"/>
  <c r="G22" i="1" s="1"/>
  <c r="F6" i="1"/>
  <c r="F22" i="1" s="1"/>
  <c r="E6" i="1"/>
  <c r="E22" i="1" s="1"/>
  <c r="D6" i="1"/>
  <c r="D22" i="1" l="1"/>
  <c r="D41" i="3"/>
  <c r="C22" i="1"/>
  <c r="E41" i="3"/>
  <c r="E13" i="2"/>
  <c r="E28" i="2" s="1"/>
  <c r="F13" i="2"/>
  <c r="F28" i="2" s="1"/>
  <c r="D13" i="2"/>
  <c r="D28" i="2" s="1"/>
  <c r="C41" i="3"/>
  <c r="F41" i="3"/>
  <c r="G13" i="2"/>
  <c r="G28" i="2" s="1"/>
  <c r="C13" i="2"/>
  <c r="C28" i="2" s="1"/>
  <c r="C51" i="1"/>
  <c r="F51" i="1"/>
  <c r="D51" i="1"/>
  <c r="E51" i="1"/>
  <c r="G41" i="3"/>
  <c r="G51" i="1"/>
  <c r="C34" i="2" l="1"/>
  <c r="B3" i="4"/>
  <c r="G34" i="2"/>
  <c r="F3" i="4"/>
  <c r="F34" i="2"/>
  <c r="E3" i="4"/>
  <c r="D34" i="2"/>
  <c r="D40" i="2" s="1"/>
  <c r="C3" i="4"/>
  <c r="E34" i="2"/>
  <c r="D3" i="4"/>
  <c r="E62" i="3"/>
  <c r="E66" i="3" s="1"/>
  <c r="E69" i="3"/>
  <c r="D62" i="3"/>
  <c r="D66" i="3" s="1"/>
  <c r="D69" i="3"/>
  <c r="G62" i="3"/>
  <c r="G66" i="3" s="1"/>
  <c r="G69" i="3"/>
  <c r="C62" i="3"/>
  <c r="C66" i="3" s="1"/>
  <c r="C69" i="3"/>
  <c r="F62" i="3"/>
  <c r="F66" i="3" s="1"/>
  <c r="F69" i="3"/>
  <c r="C40" i="2"/>
  <c r="F40" i="2"/>
  <c r="G40" i="2"/>
  <c r="E40" i="2"/>
  <c r="D43" i="2" l="1"/>
  <c r="C6" i="4"/>
  <c r="C4" i="4"/>
  <c r="C5" i="4"/>
  <c r="G43" i="2"/>
  <c r="F5" i="4"/>
  <c r="F4" i="4"/>
  <c r="F6" i="4"/>
  <c r="F43" i="2"/>
  <c r="E4" i="4"/>
  <c r="E6" i="4"/>
  <c r="E5" i="4"/>
  <c r="E43" i="2"/>
  <c r="D5" i="4"/>
  <c r="D6" i="4"/>
  <c r="D4" i="4"/>
  <c r="C43" i="2"/>
  <c r="B6" i="4"/>
  <c r="B5" i="4"/>
  <c r="B4" i="4"/>
</calcChain>
</file>

<file path=xl/sharedStrings.xml><?xml version="1.0" encoding="utf-8"?>
<sst xmlns="http://schemas.openxmlformats.org/spreadsheetml/2006/main" count="157" uniqueCount="152">
  <si>
    <t>Balance Sheet</t>
  </si>
  <si>
    <t>As at 31 December</t>
  </si>
  <si>
    <t>PROPERTY AND ASSETS</t>
  </si>
  <si>
    <t>Cash</t>
  </si>
  <si>
    <t>In hand(including foreign currencies)</t>
  </si>
  <si>
    <t>Balance with Banglasesh Bank and its bank(s)</t>
  </si>
  <si>
    <t>Balance with other banks and financial Institutions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</si>
  <si>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</si>
  <si>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</si>
  <si>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</si>
  <si>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</si>
  <si>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</si>
  <si>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</si>
  <si>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 and advances</t>
  </si>
  <si>
    <t>Loan,cash credits,overdrafts,etc</t>
  </si>
  <si>
    <t>Bills purchased and discontinued</t>
  </si>
  <si>
    <t>Fixed assets including premises, furniture and fixtures</t>
  </si>
  <si>
    <t>Other assets</t>
  </si>
  <si>
    <t>Non-banking assets</t>
  </si>
  <si>
    <t>Total Assets</t>
  </si>
  <si>
    <t>LIABILITIES AND CAPITAL</t>
  </si>
  <si>
    <t>Liabilities</t>
  </si>
  <si>
    <t>Borrowings from other bank,financial instititions and agents</t>
  </si>
  <si>
    <t>Deposits and other accounts</t>
  </si>
  <si>
    <t>Current deposits</t>
  </si>
  <si>
    <t>Demand deposits</t>
  </si>
  <si>
    <t>Bills payable</t>
  </si>
  <si>
    <t>Savings bank deposits</t>
  </si>
  <si>
    <t>Fixed deposits</t>
  </si>
  <si>
    <t>Bearer certificate of deposits</t>
  </si>
  <si>
    <t>Other liabilities</t>
  </si>
  <si>
    <t>Non-Controlling Interest</t>
  </si>
  <si>
    <t>Total Liabilities</t>
  </si>
  <si>
    <t>Capital/Shareholders' Equity</t>
  </si>
  <si>
    <t>Paid-up capital</t>
  </si>
  <si>
    <t>Statutory reserve</t>
  </si>
  <si>
    <t>Dividend Equalisation Reserve</t>
  </si>
  <si>
    <t>Retained earnings</t>
  </si>
  <si>
    <t>Total Shareholders' Equity</t>
  </si>
  <si>
    <t>Total Liabilities and Shareholders' Equity</t>
  </si>
  <si>
    <t>Income Statement</t>
  </si>
  <si>
    <t>OPERATING INCOME</t>
  </si>
  <si>
    <t>Interest Income</t>
  </si>
  <si>
    <t>Interest paid on deposit,borrowings,etc</t>
  </si>
  <si>
    <t>Net Interest income</t>
  </si>
  <si>
    <t>Investment income</t>
  </si>
  <si>
    <t>Commission,exchange,and brokerage</t>
  </si>
  <si>
    <t>Other income</t>
  </si>
  <si>
    <t>Total operating income(a)</t>
  </si>
  <si>
    <t>OPERATING EXPENSES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</si>
  <si>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</si>
  <si>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</si>
  <si>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</si>
  <si>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</si>
  <si>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</si>
  <si>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</si>
  <si>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</si>
  <si>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</si>
  <si>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</si>
  <si>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</si>
  <si>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</si>
  <si>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Total operating expenses(b)</t>
  </si>
  <si>
    <t>Other non operating income</t>
  </si>
  <si>
    <t>Profit before provision(c=a-b)</t>
  </si>
  <si>
    <t>Provision for diminution in value of investment</t>
  </si>
  <si>
    <t>Total provision(d)</t>
  </si>
  <si>
    <t>Profit before taxation(c-d)</t>
  </si>
  <si>
    <t>Provision for taxation</t>
  </si>
  <si>
    <t>Current tax</t>
  </si>
  <si>
    <t>Deferred tax</t>
  </si>
  <si>
    <t>Net profit after taxation</t>
  </si>
  <si>
    <t>Earnings per share (EPS)</t>
  </si>
  <si>
    <t>Cash Flow Statement</t>
  </si>
  <si>
    <t xml:space="preserve"> Cash flow from operating activities:(A)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</si>
  <si>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</si>
  <si>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</si>
  <si>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</si>
  <si>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</si>
  <si>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</si>
  <si>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</si>
  <si>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</si>
  <si>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</si>
  <si>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Cash payment to employee</t>
  </si>
  <si>
    <t>Cash payment to suppliers</t>
  </si>
  <si>
    <t>Income tax paid</t>
  </si>
  <si>
    <t>Receipts from other operating activities</t>
  </si>
  <si>
    <t>Payment for other operating activities</t>
  </si>
  <si>
    <t>Operating Profit before changes in operating assets &amp; liabilities</t>
  </si>
  <si>
    <t xml:space="preserve">Increase / (Decrease) in operating assets and liabilities </t>
  </si>
  <si>
    <t>Statutory deposit</t>
  </si>
  <si>
    <t>Deposit from other banks</t>
  </si>
  <si>
    <t>Deposit from customers</t>
  </si>
  <si>
    <t>Certificate of Deposit</t>
  </si>
  <si>
    <t>Trading liabilities</t>
  </si>
  <si>
    <t>Balance against cash reserve requirement</t>
  </si>
  <si>
    <t>Recovery of BCCI assets</t>
  </si>
  <si>
    <t>(Purchase)/sale of trading securities,bonds,etc</t>
  </si>
  <si>
    <t>Non Banking asset</t>
  </si>
  <si>
    <t>Liability for Tax</t>
  </si>
  <si>
    <t>Liability for Provision</t>
  </si>
  <si>
    <t>Forex Gain/Loss</t>
  </si>
  <si>
    <t>Other liablities</t>
  </si>
  <si>
    <t xml:space="preserve">Net cash from/(used in) operating activities </t>
  </si>
  <si>
    <t>Cash flow from investing activities:(B)</t>
  </si>
  <si>
    <t>Dividend Received</t>
  </si>
  <si>
    <t>Interest Received</t>
  </si>
  <si>
    <t>Purchase of property,plant,and equipment</t>
  </si>
  <si>
    <t>Net cash from/(used) in investing activities</t>
  </si>
  <si>
    <t>Cash flows from financing activities:(C)</t>
  </si>
  <si>
    <t>Increase in long-term borrowing</t>
  </si>
  <si>
    <t>Decrease in long-term borrowing</t>
  </si>
  <si>
    <t>Dividend paid</t>
  </si>
  <si>
    <t>Net cash from/(used) in financng activities</t>
  </si>
  <si>
    <t>Net increase in cash and cash equivalents (A+B+C)</t>
  </si>
  <si>
    <t xml:space="preserve">Cash and Cash equivalent at beginning of the year </t>
  </si>
  <si>
    <t>Cash and Cash equivalent at end of the year (*)</t>
  </si>
  <si>
    <t>Other deposits</t>
  </si>
  <si>
    <t>Minority Interest</t>
  </si>
  <si>
    <t>Other Reserve</t>
  </si>
  <si>
    <t>Provision for Loans and Advances</t>
  </si>
  <si>
    <t>Provision for Off-Balance Sheet Exposures</t>
  </si>
  <si>
    <t>Other provisions</t>
  </si>
  <si>
    <t>Contribution to Jamuna Bank Foundation</t>
  </si>
  <si>
    <t>Payment to Suppliers</t>
  </si>
  <si>
    <t>Loans and advances to customers</t>
  </si>
  <si>
    <t xml:space="preserve">Income Received from Investment </t>
  </si>
  <si>
    <t>Sale of securities</t>
  </si>
  <si>
    <t>Payments for Purchase of Securities</t>
  </si>
  <si>
    <t>Deferred Tax Income</t>
  </si>
  <si>
    <t>Sale of property,plant,and equipment</t>
  </si>
  <si>
    <t>Issue of Subordinated Bond</t>
  </si>
  <si>
    <t>Mercantile Bank Limited</t>
  </si>
  <si>
    <t>Deposits under schemes</t>
  </si>
  <si>
    <t>Treasury Bills &amp; Bonds</t>
  </si>
  <si>
    <t>Other Invetments</t>
  </si>
  <si>
    <t>General Reserve</t>
  </si>
  <si>
    <t>Payments for redemption of loan capital and debt securities</t>
  </si>
  <si>
    <t>NOCFPS</t>
  </si>
  <si>
    <t>Net Assets Value per Share</t>
  </si>
  <si>
    <t>Ratio</t>
  </si>
  <si>
    <t>Net Interest Margin</t>
  </si>
  <si>
    <t>Operating Margin</t>
  </si>
  <si>
    <t>Net Margin</t>
  </si>
  <si>
    <t>Return on Asset (ROA)</t>
  </si>
  <si>
    <t>Return on Equity (ROE)</t>
  </si>
  <si>
    <t>Capital to Risk Weighted Assets Ratio</t>
  </si>
  <si>
    <t>Non Performing Loan</t>
  </si>
  <si>
    <t>Advance to Deposit Ratio (A/D)</t>
  </si>
  <si>
    <t>Subordinated Bond</t>
  </si>
  <si>
    <t>Surplus profit &amp; Loss Account</t>
  </si>
  <si>
    <t>Other Operating Income</t>
  </si>
  <si>
    <t>(Purchase) / Sale of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</si>
</sst>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Bernard MT Condensed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0" fillId="0" borderId="0" xfId="0" applyBorder="1"/>
    <xf numFmtId="0" fontId="6" fillId="0" borderId="1" xfId="0" applyFont="1" applyBorder="1"/>
    <xf numFmtId="0" fontId="6" fillId="0" borderId="2" xfId="0" applyFont="1" applyBorder="1"/>
    <xf numFmtId="0" fontId="7" fillId="0" borderId="0" xfId="0" applyFont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0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7" fillId="0" borderId="0" xfId="0" applyNumberFormat="1" applyFont="1"/>
    <xf numFmtId="37" fontId="0" fillId="0" borderId="0" xfId="0" applyNumberFormat="1" applyFont="1"/>
    <xf numFmtId="39" fontId="2" fillId="0" borderId="0" xfId="0" applyNumberFormat="1" applyFont="1"/>
    <xf numFmtId="0" fontId="7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8" fillId="0" borderId="0" xfId="0" applyFont="1" applyBorder="1"/>
    <xf numFmtId="0" fontId="0" fillId="0" borderId="0" xfId="0" applyFill="1"/>
    <xf numFmtId="0" fontId="9" fillId="0" borderId="0" xfId="0" applyFont="1" applyBorder="1"/>
    <xf numFmtId="0" fontId="2" fillId="0" borderId="0" xfId="0" applyFont="1" applyBorder="1"/>
    <xf numFmtId="0" fontId="2" fillId="0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3" fontId="0" fillId="0" borderId="0" xfId="0" applyNumberFormat="1" applyFill="1"/>
    <xf numFmtId="10" fontId="0" fillId="0" borderId="0" xfId="2" applyNumberFormat="1" applyFont="1"/>
    <xf numFmtId="2" fontId="2" fillId="0" borderId="0" xfId="0" applyNumberFormat="1" applyFont="1"/>
    <xf numFmtId="0" fontId="8" fillId="0" borderId="0" xfId="0" applyFont="1"/>
    <xf numFmtId="1" fontId="8" fillId="0" borderId="0" xfId="1" applyNumberFormat="1" applyFont="1" applyAlignment="1">
      <alignment horizontal="center"/>
    </xf>
    <xf numFmtId="10" fontId="0" fillId="0" borderId="0" xfId="0" applyNumberFormat="1"/>
    <xf numFmtId="0" fontId="6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workbookViewId="0">
      <pane xSplit="2" ySplit="4" topLeftCell="G20" activePane="bottomRight" state="frozen"/>
      <selection pane="topRight" activeCell="C1" sqref="C1"/>
      <selection pane="bottomLeft" activeCell="A5" sqref="A5"/>
      <selection pane="bottomRight" activeCell="B56" sqref="B56"/>
    </sheetView>
  </sheetViews>
  <sheetFormatPr defaultRowHeight="15" x14ac:dyDescent="0.25"/>
  <cols>
    <col min="2" max="2" width="55.42578125" bestFit="1" customWidth="1"/>
    <col min="3" max="4" width="18" bestFit="1" customWidth="1"/>
    <col min="5" max="5" width="15.5703125" bestFit="1" customWidth="1"/>
    <col min="6" max="7" width="18" bestFit="1" customWidth="1"/>
    <col min="8" max="8" width="15.5703125" bestFit="1" customWidth="1"/>
  </cols>
  <sheetData>
    <row r="1" spans="2:9" ht="23.25" x14ac:dyDescent="0.35">
      <c r="B1" s="1" t="s">
        <v>131</v>
      </c>
    </row>
    <row r="2" spans="2:9" ht="18.75" x14ac:dyDescent="0.3">
      <c r="B2" s="2" t="s">
        <v>0</v>
      </c>
    </row>
    <row r="3" spans="2:9" ht="15.75" x14ac:dyDescent="0.25">
      <c r="B3" s="3" t="s">
        <v>1</v>
      </c>
    </row>
    <row r="4" spans="2:9" ht="15.75" x14ac:dyDescent="0.25">
      <c r="B4" s="4"/>
      <c r="C4" s="5">
        <v>2013</v>
      </c>
      <c r="D4" s="5">
        <v>2014</v>
      </c>
      <c r="E4" s="5">
        <v>2015</v>
      </c>
      <c r="F4" s="5">
        <v>2016</v>
      </c>
      <c r="G4" s="5">
        <v>2017</v>
      </c>
      <c r="H4" s="36">
        <v>2018</v>
      </c>
    </row>
    <row r="5" spans="2:9" ht="18.75" x14ac:dyDescent="0.3">
      <c r="B5" s="7" t="s">
        <v>2</v>
      </c>
    </row>
    <row r="6" spans="2:9" s="8" customFormat="1" x14ac:dyDescent="0.25">
      <c r="B6" s="8" t="s">
        <v>3</v>
      </c>
      <c r="C6" s="9">
        <f t="shared" ref="C6:I6" si="0">C7+C8</f>
        <v>10402462532</v>
      </c>
      <c r="D6" s="9">
        <f t="shared" si="0"/>
        <v>12894309930</v>
      </c>
      <c r="E6" s="9">
        <f t="shared" si="0"/>
        <v>13226236073</v>
      </c>
      <c r="F6" s="9">
        <f t="shared" si="0"/>
        <v>12501632123</v>
      </c>
      <c r="G6" s="9">
        <f t="shared" si="0"/>
        <v>15680966260</v>
      </c>
      <c r="H6" s="9">
        <f t="shared" si="0"/>
        <v>15603173163</v>
      </c>
      <c r="I6" s="9">
        <f t="shared" si="0"/>
        <v>0</v>
      </c>
    </row>
    <row r="7" spans="2:9" x14ac:dyDescent="0.25">
      <c r="B7" t="s">
        <v>4</v>
      </c>
      <c r="C7" s="11">
        <v>1551949396</v>
      </c>
      <c r="D7" s="11">
        <v>1430510899</v>
      </c>
      <c r="E7" s="12">
        <v>1398277602</v>
      </c>
      <c r="F7" s="12">
        <v>1724292311</v>
      </c>
      <c r="G7" s="11">
        <v>2008127286</v>
      </c>
      <c r="H7" s="11">
        <v>2320565012</v>
      </c>
    </row>
    <row r="8" spans="2:9" x14ac:dyDescent="0.25">
      <c r="B8" t="s">
        <v>5</v>
      </c>
      <c r="C8" s="11">
        <v>8850513136</v>
      </c>
      <c r="D8" s="11">
        <v>11463799031</v>
      </c>
      <c r="E8" s="11">
        <v>11827958471</v>
      </c>
      <c r="F8" s="11">
        <v>10777339812</v>
      </c>
      <c r="G8" s="11">
        <v>13672838974</v>
      </c>
      <c r="H8" s="11">
        <v>13282608151</v>
      </c>
    </row>
    <row r="9" spans="2:9" s="8" customFormat="1" x14ac:dyDescent="0.25">
      <c r="B9" s="8" t="s">
        <v>6</v>
      </c>
      <c r="C9" s="9">
        <f t="shared" ref="C9:I9" si="1">C10+C11</f>
        <v>921764840</v>
      </c>
      <c r="D9" s="9">
        <f t="shared" si="1"/>
        <v>754524728</v>
      </c>
      <c r="E9" s="9">
        <f t="shared" si="1"/>
        <v>4099692248</v>
      </c>
      <c r="F9" s="9">
        <f t="shared" si="1"/>
        <v>3752891993</v>
      </c>
      <c r="G9" s="9">
        <f t="shared" si="1"/>
        <v>934312772</v>
      </c>
      <c r="H9" s="9">
        <f t="shared" si="1"/>
        <v>2523011570</v>
      </c>
      <c r="I9" s="9">
        <f t="shared" si="1"/>
        <v>0</v>
      </c>
    </row>
    <row r="10" spans="2:9" x14ac:dyDescent="0.25">
      <c r="B10" t="s">
        <v>7</v>
      </c>
      <c r="C10" s="11">
        <v>434127130</v>
      </c>
      <c r="D10" s="11">
        <v>368830617</v>
      </c>
      <c r="E10" s="11">
        <v>3816461041</v>
      </c>
      <c r="F10" s="11">
        <v>3394173928</v>
      </c>
      <c r="G10" s="11">
        <v>688461599</v>
      </c>
      <c r="H10" s="11">
        <v>719350451</v>
      </c>
    </row>
    <row r="11" spans="2:9" x14ac:dyDescent="0.25">
      <c r="B11" t="s">
        <v>8</v>
      </c>
      <c r="C11" s="11">
        <v>487637710</v>
      </c>
      <c r="D11" s="11">
        <v>385694111</v>
      </c>
      <c r="E11" s="11">
        <v>283231207</v>
      </c>
      <c r="F11" s="11">
        <v>358718065</v>
      </c>
      <c r="G11" s="11">
        <v>245851173</v>
      </c>
      <c r="H11" s="11">
        <v>1803661119</v>
      </c>
    </row>
    <row r="12" spans="2:9" s="8" customFormat="1" x14ac:dyDescent="0.25">
      <c r="B12" s="8" t="s">
        <v>9</v>
      </c>
      <c r="D12" s="14"/>
      <c r="E12" s="14">
        <v>800000000</v>
      </c>
      <c r="F12" s="13"/>
      <c r="G12" s="13">
        <v>100000000</v>
      </c>
      <c r="H12" s="13">
        <v>145000000</v>
      </c>
    </row>
    <row r="13" spans="2:9" s="8" customFormat="1" x14ac:dyDescent="0.25">
      <c r="B13" s="8" t="s">
        <v>10</v>
      </c>
      <c r="C13" s="9">
        <f t="shared" ref="C13:I13" si="2">C14+C15</f>
        <v>30320602619</v>
      </c>
      <c r="D13" s="9">
        <f t="shared" si="2"/>
        <v>32414084966</v>
      </c>
      <c r="E13" s="9">
        <f t="shared" si="2"/>
        <v>34059461147</v>
      </c>
      <c r="F13" s="9">
        <f t="shared" si="2"/>
        <v>30200687896</v>
      </c>
      <c r="G13" s="9">
        <f t="shared" si="2"/>
        <v>35602149655</v>
      </c>
      <c r="H13" s="9">
        <f t="shared" si="2"/>
        <v>39645447354</v>
      </c>
      <c r="I13" s="9">
        <f t="shared" si="2"/>
        <v>0</v>
      </c>
    </row>
    <row r="14" spans="2:9" x14ac:dyDescent="0.25">
      <c r="B14" s="15" t="s">
        <v>11</v>
      </c>
      <c r="C14" s="11">
        <v>28642766416</v>
      </c>
      <c r="D14" s="11">
        <v>29720024802</v>
      </c>
      <c r="E14" s="11">
        <v>28817526390</v>
      </c>
      <c r="F14" s="11">
        <v>24271567529</v>
      </c>
      <c r="G14" s="11">
        <v>29362506727</v>
      </c>
      <c r="H14" s="11">
        <v>33226982753</v>
      </c>
    </row>
    <row r="15" spans="2:9" x14ac:dyDescent="0.25">
      <c r="B15" s="15" t="s">
        <v>12</v>
      </c>
      <c r="C15" s="11">
        <v>1677836203</v>
      </c>
      <c r="D15" s="11">
        <v>2694060164</v>
      </c>
      <c r="E15" s="11">
        <v>5241934757</v>
      </c>
      <c r="F15" s="11">
        <v>5929120367</v>
      </c>
      <c r="G15" s="11">
        <v>6239642928</v>
      </c>
      <c r="H15" s="11">
        <v>6418464601</v>
      </c>
    </row>
    <row r="16" spans="2:9" s="8" customFormat="1" x14ac:dyDescent="0.25">
      <c r="B16" s="8" t="s">
        <v>13</v>
      </c>
      <c r="C16" s="9">
        <f t="shared" ref="C16:I16" si="3">C17+C18</f>
        <v>97582383031</v>
      </c>
      <c r="D16" s="9">
        <f t="shared" si="3"/>
        <v>117241097332</v>
      </c>
      <c r="E16" s="9">
        <f t="shared" si="3"/>
        <v>126624048642</v>
      </c>
      <c r="F16" s="9">
        <f t="shared" si="3"/>
        <v>154116150199</v>
      </c>
      <c r="G16" s="9">
        <f t="shared" si="3"/>
        <v>202940413744</v>
      </c>
      <c r="H16" s="9">
        <f t="shared" si="3"/>
        <v>227543893756</v>
      </c>
      <c r="I16" s="9">
        <f t="shared" si="3"/>
        <v>0</v>
      </c>
    </row>
    <row r="17" spans="2:9" x14ac:dyDescent="0.25">
      <c r="B17" s="15" t="s">
        <v>14</v>
      </c>
      <c r="C17" s="11">
        <v>91084470329</v>
      </c>
      <c r="D17" s="11">
        <v>110173008505</v>
      </c>
      <c r="E17" s="11">
        <v>117965234987</v>
      </c>
      <c r="F17" s="11">
        <v>141073305556</v>
      </c>
      <c r="G17" s="11">
        <v>183544215779</v>
      </c>
      <c r="H17" s="11">
        <v>211202502868</v>
      </c>
    </row>
    <row r="18" spans="2:9" x14ac:dyDescent="0.25">
      <c r="B18" s="15" t="s">
        <v>15</v>
      </c>
      <c r="C18" s="11">
        <v>6497912702</v>
      </c>
      <c r="D18" s="11">
        <v>7068088827</v>
      </c>
      <c r="E18" s="11">
        <v>8658813655</v>
      </c>
      <c r="F18" s="11">
        <v>13042844643</v>
      </c>
      <c r="G18" s="11">
        <v>19396197965</v>
      </c>
      <c r="H18" s="11">
        <v>16341390888</v>
      </c>
    </row>
    <row r="19" spans="2:9" s="8" customFormat="1" x14ac:dyDescent="0.25">
      <c r="B19" s="8" t="s">
        <v>16</v>
      </c>
      <c r="C19" s="13">
        <v>3137872330</v>
      </c>
      <c r="D19" s="14">
        <v>3229353467</v>
      </c>
      <c r="E19" s="13">
        <v>3348176820</v>
      </c>
      <c r="F19" s="13">
        <v>3199089093</v>
      </c>
      <c r="G19" s="13">
        <v>3082427810</v>
      </c>
      <c r="H19" s="13">
        <v>3310541200</v>
      </c>
    </row>
    <row r="20" spans="2:9" s="8" customFormat="1" x14ac:dyDescent="0.25">
      <c r="B20" s="8" t="s">
        <v>17</v>
      </c>
      <c r="C20" s="13">
        <v>2737292404</v>
      </c>
      <c r="D20" s="14">
        <v>2567367706</v>
      </c>
      <c r="E20" s="13">
        <v>1623585687</v>
      </c>
      <c r="F20" s="13">
        <v>1264942686</v>
      </c>
      <c r="G20" s="13">
        <v>3053717095</v>
      </c>
      <c r="H20" s="13">
        <v>3973197559</v>
      </c>
    </row>
    <row r="21" spans="2:9" s="8" customFormat="1" x14ac:dyDescent="0.25">
      <c r="B21" s="8" t="s">
        <v>18</v>
      </c>
      <c r="C21" s="13"/>
      <c r="E21" s="13"/>
      <c r="F21" s="13"/>
      <c r="G21" s="13"/>
    </row>
    <row r="22" spans="2:9" s="8" customFormat="1" x14ac:dyDescent="0.25">
      <c r="B22" s="8" t="s">
        <v>19</v>
      </c>
      <c r="C22" s="9">
        <f>C6+C9+C13+C16+C12+C19+C20+C21</f>
        <v>145102377756</v>
      </c>
      <c r="D22" s="9">
        <f>D6+D9+D13+D16+C12+D19+D20+D21</f>
        <v>169100738129</v>
      </c>
      <c r="E22" s="9">
        <f>E6+E9+E13+E16+E12+E19+E20+E21</f>
        <v>183781200617</v>
      </c>
      <c r="F22" s="9">
        <f>F6+F9+F13+F16+F12+F19+F20+F21</f>
        <v>205035393990</v>
      </c>
      <c r="G22" s="9">
        <f>G6+G9+G13+G16+G12+G19+G20+G21</f>
        <v>261393987336</v>
      </c>
      <c r="H22" s="9">
        <f t="shared" ref="H22:I22" si="4">H6+H9+H13+H16+H12+H19+H20+H21</f>
        <v>292744264602</v>
      </c>
      <c r="I22" s="9">
        <f t="shared" si="4"/>
        <v>0</v>
      </c>
    </row>
    <row r="23" spans="2:9" ht="18.75" x14ac:dyDescent="0.3">
      <c r="B23" s="7" t="s">
        <v>20</v>
      </c>
    </row>
    <row r="24" spans="2:9" x14ac:dyDescent="0.25">
      <c r="B24" s="8" t="s">
        <v>21</v>
      </c>
      <c r="E24" s="11"/>
      <c r="F24" s="11"/>
    </row>
    <row r="25" spans="2:9" s="8" customFormat="1" x14ac:dyDescent="0.25">
      <c r="B25" s="8" t="s">
        <v>22</v>
      </c>
      <c r="C25" s="13">
        <v>1378752480</v>
      </c>
      <c r="D25" s="14">
        <v>3692368038</v>
      </c>
      <c r="E25" s="13">
        <v>552848144</v>
      </c>
      <c r="F25" s="13">
        <v>8804043480</v>
      </c>
      <c r="G25" s="13">
        <v>7056119495</v>
      </c>
      <c r="H25" s="13">
        <v>20184862378</v>
      </c>
      <c r="I25" s="13"/>
    </row>
    <row r="26" spans="2:9" x14ac:dyDescent="0.25">
      <c r="B26" s="8" t="s">
        <v>23</v>
      </c>
    </row>
    <row r="27" spans="2:9" x14ac:dyDescent="0.25">
      <c r="B27" s="15" t="s">
        <v>24</v>
      </c>
      <c r="C27" s="11">
        <v>18853306986</v>
      </c>
      <c r="D27" s="11">
        <v>21844985397</v>
      </c>
      <c r="E27" s="11">
        <v>30452897558</v>
      </c>
      <c r="F27" s="11">
        <v>34728064236</v>
      </c>
      <c r="G27" s="11">
        <v>49465778859</v>
      </c>
      <c r="H27" s="11">
        <v>48129568880</v>
      </c>
    </row>
    <row r="28" spans="2:9" x14ac:dyDescent="0.25">
      <c r="B28" s="15" t="s">
        <v>25</v>
      </c>
    </row>
    <row r="29" spans="2:9" x14ac:dyDescent="0.25">
      <c r="B29" s="15" t="s">
        <v>26</v>
      </c>
      <c r="C29" s="11">
        <v>1388795686</v>
      </c>
      <c r="D29" s="11">
        <v>1387228039</v>
      </c>
      <c r="E29" s="11">
        <v>1634654462</v>
      </c>
      <c r="F29" s="11">
        <v>2421841947</v>
      </c>
      <c r="G29" s="11">
        <v>2594349058</v>
      </c>
      <c r="H29" s="11">
        <v>2939303079</v>
      </c>
    </row>
    <row r="30" spans="2:9" x14ac:dyDescent="0.25">
      <c r="B30" t="s">
        <v>27</v>
      </c>
      <c r="C30" s="11">
        <v>8510143963</v>
      </c>
      <c r="D30" s="11">
        <v>10534217297</v>
      </c>
      <c r="E30" s="11">
        <v>12739771915</v>
      </c>
      <c r="F30" s="11">
        <v>16601527469</v>
      </c>
      <c r="G30" s="11">
        <v>19511485925</v>
      </c>
      <c r="H30" s="11">
        <v>21453096403</v>
      </c>
    </row>
    <row r="31" spans="2:9" x14ac:dyDescent="0.25">
      <c r="B31" t="s">
        <v>132</v>
      </c>
      <c r="C31" s="11">
        <v>50214546470</v>
      </c>
      <c r="D31" s="11">
        <v>55176862109</v>
      </c>
      <c r="E31" s="11">
        <v>60852621850</v>
      </c>
      <c r="F31" s="11">
        <v>65255562966</v>
      </c>
      <c r="G31" s="11">
        <v>60446146361</v>
      </c>
      <c r="H31" s="11">
        <v>51767020352</v>
      </c>
    </row>
    <row r="32" spans="2:9" x14ac:dyDescent="0.25">
      <c r="B32" t="s">
        <v>28</v>
      </c>
      <c r="C32" s="11">
        <v>41945686077</v>
      </c>
      <c r="D32" s="11">
        <v>46057219028</v>
      </c>
      <c r="E32" s="11">
        <v>42028786930</v>
      </c>
      <c r="F32" s="11">
        <v>36776569142</v>
      </c>
      <c r="G32" s="11">
        <v>77056698640</v>
      </c>
      <c r="H32" s="11">
        <v>105589346641</v>
      </c>
    </row>
    <row r="33" spans="2:8" x14ac:dyDescent="0.25">
      <c r="B33" t="s">
        <v>29</v>
      </c>
    </row>
    <row r="34" spans="2:8" x14ac:dyDescent="0.25">
      <c r="B34" t="s">
        <v>116</v>
      </c>
      <c r="C34" s="16"/>
      <c r="D34" s="16"/>
      <c r="E34" s="16"/>
      <c r="F34" s="16"/>
      <c r="G34" s="16"/>
    </row>
    <row r="35" spans="2:8" s="8" customFormat="1" x14ac:dyDescent="0.25">
      <c r="C35" s="9">
        <f t="shared" ref="C35:H35" si="5">SUM(C27:C34)</f>
        <v>120912479182</v>
      </c>
      <c r="D35" s="9">
        <f t="shared" si="5"/>
        <v>135000511870</v>
      </c>
      <c r="E35" s="9">
        <f t="shared" si="5"/>
        <v>147708732715</v>
      </c>
      <c r="F35" s="9">
        <f t="shared" si="5"/>
        <v>155783565760</v>
      </c>
      <c r="G35" s="9">
        <f t="shared" si="5"/>
        <v>209074458843</v>
      </c>
      <c r="H35" s="9">
        <f t="shared" si="5"/>
        <v>229878335355</v>
      </c>
    </row>
    <row r="36" spans="2:8" s="8" customFormat="1" x14ac:dyDescent="0.25">
      <c r="B36" s="8" t="s">
        <v>30</v>
      </c>
      <c r="C36" s="13">
        <v>10178709385</v>
      </c>
      <c r="D36" s="13">
        <v>13845780155</v>
      </c>
      <c r="E36" s="13">
        <v>16951728792</v>
      </c>
      <c r="F36" s="13">
        <v>20578455563</v>
      </c>
      <c r="G36" s="13">
        <v>25218275725</v>
      </c>
      <c r="H36" s="13">
        <v>19214368510</v>
      </c>
    </row>
    <row r="37" spans="2:8" s="8" customFormat="1" x14ac:dyDescent="0.25">
      <c r="B37" s="8" t="s">
        <v>148</v>
      </c>
      <c r="C37" s="13"/>
      <c r="D37" s="13">
        <v>3000000000</v>
      </c>
      <c r="E37" s="13">
        <v>3000000000</v>
      </c>
      <c r="F37" s="13">
        <v>3000000000</v>
      </c>
      <c r="G37" s="13">
        <v>2400000000</v>
      </c>
      <c r="H37" s="13">
        <v>4800000000</v>
      </c>
    </row>
    <row r="38" spans="2:8" s="8" customFormat="1" x14ac:dyDescent="0.25"/>
    <row r="39" spans="2:8" s="8" customFormat="1" x14ac:dyDescent="0.25">
      <c r="B39" s="8" t="s">
        <v>32</v>
      </c>
      <c r="C39" s="9">
        <f>C37+C36+C35</f>
        <v>131091188567</v>
      </c>
      <c r="D39" s="9">
        <f>D37+D36+D35</f>
        <v>151846292025</v>
      </c>
      <c r="E39" s="9">
        <f t="shared" ref="E39:F39" si="6">E37+E36+E35</f>
        <v>167660461507</v>
      </c>
      <c r="F39" s="9">
        <f t="shared" si="6"/>
        <v>179362021323</v>
      </c>
      <c r="G39" s="9">
        <f>G37+G36+G35</f>
        <v>236692734568</v>
      </c>
      <c r="H39" s="9">
        <f>H37+H36+H35</f>
        <v>253892703865</v>
      </c>
    </row>
    <row r="40" spans="2:8" x14ac:dyDescent="0.25">
      <c r="B40" s="8" t="s">
        <v>33</v>
      </c>
    </row>
    <row r="41" spans="2:8" x14ac:dyDescent="0.25">
      <c r="B41" s="15" t="s">
        <v>34</v>
      </c>
      <c r="C41" s="11">
        <v>6599613410</v>
      </c>
      <c r="D41" s="11">
        <v>7391567010</v>
      </c>
      <c r="E41" s="11">
        <v>7391567010</v>
      </c>
      <c r="F41" s="11">
        <v>7391567010</v>
      </c>
      <c r="G41" s="11">
        <v>7761145370</v>
      </c>
      <c r="H41" s="11">
        <v>8149202630</v>
      </c>
    </row>
    <row r="42" spans="2:8" x14ac:dyDescent="0.25">
      <c r="B42" s="15" t="s">
        <v>35</v>
      </c>
      <c r="C42" s="11">
        <v>3765422762</v>
      </c>
      <c r="D42" s="11">
        <v>4223124428</v>
      </c>
      <c r="E42" s="11">
        <v>4751781375</v>
      </c>
      <c r="F42" s="11">
        <v>5449253039</v>
      </c>
      <c r="G42" s="11">
        <v>6312796441</v>
      </c>
      <c r="H42" s="11">
        <v>7182984005</v>
      </c>
    </row>
    <row r="43" spans="2:8" x14ac:dyDescent="0.25">
      <c r="B43" s="15" t="s">
        <v>135</v>
      </c>
      <c r="C43" s="11"/>
      <c r="E43" s="11"/>
      <c r="F43" s="11"/>
      <c r="G43" s="11">
        <v>500000000</v>
      </c>
      <c r="H43" s="11">
        <v>1400000000</v>
      </c>
    </row>
    <row r="44" spans="2:8" x14ac:dyDescent="0.25">
      <c r="B44" s="15" t="s">
        <v>36</v>
      </c>
      <c r="C44" s="11"/>
      <c r="D44" s="11"/>
      <c r="E44" s="11"/>
      <c r="F44" s="11"/>
      <c r="G44" s="11"/>
      <c r="H44" s="11"/>
    </row>
    <row r="45" spans="2:8" x14ac:dyDescent="0.25">
      <c r="B45" s="15" t="s">
        <v>117</v>
      </c>
      <c r="C45" s="11"/>
      <c r="D45" s="11"/>
      <c r="E45" s="11"/>
      <c r="F45" s="11"/>
      <c r="G45" s="11"/>
      <c r="H45" s="11"/>
    </row>
    <row r="46" spans="2:8" x14ac:dyDescent="0.25">
      <c r="B46" s="15" t="s">
        <v>118</v>
      </c>
      <c r="C46" s="16">
        <v>852291348</v>
      </c>
      <c r="D46" s="16">
        <v>1137109119</v>
      </c>
      <c r="E46" s="16">
        <v>2477869048</v>
      </c>
      <c r="F46" s="11">
        <v>2430109417</v>
      </c>
      <c r="G46" s="11">
        <v>1295336338</v>
      </c>
      <c r="H46" s="11">
        <v>712557299</v>
      </c>
    </row>
    <row r="47" spans="2:8" x14ac:dyDescent="0.25">
      <c r="B47" s="15" t="s">
        <v>37</v>
      </c>
      <c r="C47" s="11">
        <v>1362511399</v>
      </c>
      <c r="D47" s="11">
        <v>757636385</v>
      </c>
      <c r="E47" s="11">
        <v>894031622</v>
      </c>
      <c r="F47" s="11">
        <v>1547915469</v>
      </c>
      <c r="G47" s="11">
        <v>1725298143</v>
      </c>
      <c r="H47" s="11"/>
    </row>
    <row r="48" spans="2:8" x14ac:dyDescent="0.25">
      <c r="B48" s="15" t="s">
        <v>149</v>
      </c>
      <c r="C48" s="11"/>
      <c r="D48" s="11"/>
      <c r="E48" s="11"/>
      <c r="F48" s="11"/>
      <c r="G48" s="11"/>
      <c r="H48" s="11">
        <v>1172474186</v>
      </c>
    </row>
    <row r="49" spans="2:8" x14ac:dyDescent="0.25">
      <c r="B49" s="15" t="s">
        <v>31</v>
      </c>
      <c r="C49" s="11">
        <v>52597790</v>
      </c>
      <c r="D49" s="11">
        <v>52641124</v>
      </c>
      <c r="E49" s="11">
        <v>52641911</v>
      </c>
      <c r="F49" s="11">
        <v>50484252</v>
      </c>
      <c r="G49" s="11">
        <v>50556981</v>
      </c>
      <c r="H49" s="11">
        <v>49480238</v>
      </c>
    </row>
    <row r="50" spans="2:8" s="8" customFormat="1" x14ac:dyDescent="0.25">
      <c r="B50" s="8" t="s">
        <v>38</v>
      </c>
      <c r="C50" s="9">
        <f t="shared" ref="C50:D50" si="7">SUM(C41:C49)</f>
        <v>12632436709</v>
      </c>
      <c r="D50" s="9">
        <f t="shared" si="7"/>
        <v>13562078066</v>
      </c>
      <c r="E50" s="9">
        <f>SUM(E41:E49)</f>
        <v>15567890966</v>
      </c>
      <c r="F50" s="9">
        <f t="shared" ref="F50:G50" si="8">SUM(F41:F49)</f>
        <v>16869329187</v>
      </c>
      <c r="G50" s="9">
        <f t="shared" si="8"/>
        <v>17645133273</v>
      </c>
      <c r="H50" s="9">
        <f t="shared" ref="H50" si="9">SUM(H41:H49)</f>
        <v>18666698358</v>
      </c>
    </row>
    <row r="51" spans="2:8" s="8" customFormat="1" x14ac:dyDescent="0.25">
      <c r="B51" s="8" t="s">
        <v>39</v>
      </c>
      <c r="C51" s="9">
        <f t="shared" ref="C51:H51" si="10">C50+C39+C25</f>
        <v>145102377756</v>
      </c>
      <c r="D51" s="9">
        <f t="shared" si="10"/>
        <v>169100738129</v>
      </c>
      <c r="E51" s="9">
        <f t="shared" si="10"/>
        <v>183781200617</v>
      </c>
      <c r="F51" s="9">
        <f t="shared" si="10"/>
        <v>205035393990</v>
      </c>
      <c r="G51" s="9">
        <f t="shared" si="10"/>
        <v>261393987336</v>
      </c>
      <c r="H51" s="9">
        <f t="shared" si="10"/>
        <v>292744264601</v>
      </c>
    </row>
    <row r="52" spans="2:8" x14ac:dyDescent="0.25">
      <c r="C52" s="24"/>
    </row>
    <row r="54" spans="2:8" x14ac:dyDescent="0.25">
      <c r="B54" s="8" t="s">
        <v>138</v>
      </c>
      <c r="C54" s="32">
        <f>C50/(C41/10)</f>
        <v>19.141176799627118</v>
      </c>
      <c r="D54" s="32">
        <f t="shared" ref="D54:G54" si="11">D50/(D41/10)</f>
        <v>18.348041826113406</v>
      </c>
      <c r="E54" s="32">
        <f t="shared" si="11"/>
        <v>21.06169225678169</v>
      </c>
      <c r="F54" s="32">
        <f t="shared" si="11"/>
        <v>22.822399044989513</v>
      </c>
      <c r="G54" s="32">
        <f t="shared" si="11"/>
        <v>22.735218104798879</v>
      </c>
      <c r="H54" s="32">
        <f t="shared" ref="H54" si="12">H50/(H41/10)</f>
        <v>22.906165431795134</v>
      </c>
    </row>
    <row r="55" spans="2:8" x14ac:dyDescent="0.25">
      <c r="C55" s="31"/>
      <c r="D55" s="31"/>
      <c r="E55" s="31"/>
      <c r="F55" s="31"/>
      <c r="G55" s="31"/>
      <c r="H55" s="31"/>
    </row>
    <row r="57" spans="2:8" x14ac:dyDescent="0.25">
      <c r="C57" s="10"/>
      <c r="D57" s="10"/>
      <c r="E57" s="10"/>
      <c r="F57" s="10"/>
      <c r="G5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8"/>
  <sheetViews>
    <sheetView topLeftCell="C21" workbookViewId="0">
      <selection activeCell="H41" sqref="H41"/>
    </sheetView>
  </sheetViews>
  <sheetFormatPr defaultRowHeight="15" x14ac:dyDescent="0.25"/>
  <cols>
    <col min="2" max="2" width="53.28515625" bestFit="1" customWidth="1"/>
    <col min="3" max="3" width="17.85546875" bestFit="1" customWidth="1"/>
    <col min="4" max="4" width="15" bestFit="1" customWidth="1"/>
    <col min="5" max="5" width="14.5703125" bestFit="1" customWidth="1"/>
    <col min="6" max="7" width="15" bestFit="1" customWidth="1"/>
    <col min="8" max="8" width="14.5703125" bestFit="1" customWidth="1"/>
  </cols>
  <sheetData>
    <row r="1" spans="2:9" ht="23.25" x14ac:dyDescent="0.35">
      <c r="B1" s="1" t="s">
        <v>131</v>
      </c>
    </row>
    <row r="2" spans="2:9" ht="18.75" x14ac:dyDescent="0.3">
      <c r="B2" s="2" t="s">
        <v>40</v>
      </c>
    </row>
    <row r="3" spans="2:9" ht="15.75" x14ac:dyDescent="0.25">
      <c r="B3" s="3" t="s">
        <v>1</v>
      </c>
    </row>
    <row r="4" spans="2:9" ht="15.75" x14ac:dyDescent="0.25">
      <c r="B4" s="4"/>
      <c r="C4" s="5">
        <v>2013</v>
      </c>
      <c r="D4" s="6">
        <v>2014</v>
      </c>
      <c r="E4" s="5">
        <v>2015</v>
      </c>
      <c r="F4" s="6">
        <v>2016</v>
      </c>
      <c r="G4" s="5">
        <v>2017</v>
      </c>
      <c r="H4" s="36">
        <v>2018</v>
      </c>
    </row>
    <row r="5" spans="2:9" ht="18.75" x14ac:dyDescent="0.3">
      <c r="B5" s="7" t="s">
        <v>41</v>
      </c>
    </row>
    <row r="6" spans="2:9" x14ac:dyDescent="0.25">
      <c r="B6" s="10" t="s">
        <v>42</v>
      </c>
      <c r="C6" s="11">
        <v>13415739973</v>
      </c>
      <c r="D6" s="10">
        <v>13959793130</v>
      </c>
      <c r="E6" s="11">
        <v>14329579494</v>
      </c>
      <c r="F6" s="11">
        <v>13746142871</v>
      </c>
      <c r="G6" s="11">
        <v>16327975923</v>
      </c>
      <c r="H6" s="11">
        <v>20451512557</v>
      </c>
    </row>
    <row r="7" spans="2:9" x14ac:dyDescent="0.25">
      <c r="B7" s="10" t="s">
        <v>43</v>
      </c>
      <c r="C7" s="11">
        <v>11795763777</v>
      </c>
      <c r="D7" s="10">
        <v>11385387903</v>
      </c>
      <c r="E7" s="11">
        <v>11808553787</v>
      </c>
      <c r="F7" s="11">
        <v>10518542200</v>
      </c>
      <c r="G7" s="11">
        <v>12897323225</v>
      </c>
      <c r="H7" s="11">
        <v>16277034618</v>
      </c>
    </row>
    <row r="8" spans="2:9" s="8" customFormat="1" x14ac:dyDescent="0.25">
      <c r="B8" s="9" t="s">
        <v>44</v>
      </c>
      <c r="C8" s="9">
        <f t="shared" ref="C8:I8" si="0">C6-C7</f>
        <v>1619976196</v>
      </c>
      <c r="D8" s="9">
        <f t="shared" si="0"/>
        <v>2574405227</v>
      </c>
      <c r="E8" s="9">
        <f t="shared" si="0"/>
        <v>2521025707</v>
      </c>
      <c r="F8" s="9">
        <f t="shared" si="0"/>
        <v>3227600671</v>
      </c>
      <c r="G8" s="9">
        <f t="shared" si="0"/>
        <v>3430652698</v>
      </c>
      <c r="H8" s="9">
        <f t="shared" si="0"/>
        <v>4174477939</v>
      </c>
      <c r="I8" s="9">
        <f t="shared" si="0"/>
        <v>0</v>
      </c>
    </row>
    <row r="9" spans="2:9" x14ac:dyDescent="0.25">
      <c r="B9" s="10" t="s">
        <v>45</v>
      </c>
      <c r="C9" s="11">
        <v>3266941399</v>
      </c>
      <c r="D9" s="10">
        <v>2796034926</v>
      </c>
      <c r="E9" s="11">
        <v>2664396534</v>
      </c>
      <c r="F9" s="11">
        <v>2931908528</v>
      </c>
      <c r="G9" s="11">
        <v>3498040797</v>
      </c>
      <c r="H9" s="11">
        <v>3592906102</v>
      </c>
    </row>
    <row r="10" spans="2:9" x14ac:dyDescent="0.25">
      <c r="B10" s="10" t="s">
        <v>46</v>
      </c>
      <c r="C10" s="11">
        <v>1538375863</v>
      </c>
      <c r="D10" s="10">
        <v>1639270591</v>
      </c>
      <c r="E10" s="11">
        <v>1765210576</v>
      </c>
      <c r="F10" s="11">
        <v>1967056164</v>
      </c>
      <c r="G10" s="11">
        <v>2747572036</v>
      </c>
      <c r="H10" s="11">
        <v>2469707084</v>
      </c>
    </row>
    <row r="11" spans="2:9" x14ac:dyDescent="0.25">
      <c r="B11" s="10" t="s">
        <v>47</v>
      </c>
      <c r="C11" s="11">
        <v>1043262245</v>
      </c>
      <c r="D11" s="10">
        <v>1067400996</v>
      </c>
      <c r="E11" s="11">
        <v>1092376366</v>
      </c>
      <c r="F11" s="11">
        <v>2143194233</v>
      </c>
      <c r="G11" s="11">
        <v>2445292648</v>
      </c>
      <c r="H11" s="11">
        <v>1826078712</v>
      </c>
    </row>
    <row r="12" spans="2:9" s="8" customFormat="1" x14ac:dyDescent="0.25">
      <c r="B12" s="9"/>
      <c r="C12" s="9">
        <f t="shared" ref="C12:G12" si="1">SUM(C9:C11)</f>
        <v>5848579507</v>
      </c>
      <c r="D12" s="9">
        <f t="shared" si="1"/>
        <v>5502706513</v>
      </c>
      <c r="E12" s="9">
        <f t="shared" si="1"/>
        <v>5521983476</v>
      </c>
      <c r="F12" s="9">
        <f t="shared" si="1"/>
        <v>7042158925</v>
      </c>
      <c r="G12" s="9">
        <f t="shared" si="1"/>
        <v>8690905481</v>
      </c>
      <c r="H12" s="9">
        <f t="shared" ref="H12:I12" si="2">SUM(H9:H11)</f>
        <v>7888691898</v>
      </c>
      <c r="I12" s="9">
        <f t="shared" si="2"/>
        <v>0</v>
      </c>
    </row>
    <row r="13" spans="2:9" x14ac:dyDescent="0.25">
      <c r="B13" s="9" t="s">
        <v>48</v>
      </c>
      <c r="C13" s="9">
        <f t="shared" ref="C13:G13" si="3">C8+C12</f>
        <v>7468555703</v>
      </c>
      <c r="D13" s="9">
        <f t="shared" si="3"/>
        <v>8077111740</v>
      </c>
      <c r="E13" s="9">
        <f t="shared" si="3"/>
        <v>8043009183</v>
      </c>
      <c r="F13" s="9">
        <f t="shared" si="3"/>
        <v>10269759596</v>
      </c>
      <c r="G13" s="9">
        <f t="shared" si="3"/>
        <v>12121558179</v>
      </c>
      <c r="H13" s="9">
        <f t="shared" ref="H13:I13" si="4">H8+H12</f>
        <v>12063169837</v>
      </c>
      <c r="I13" s="9">
        <f t="shared" si="4"/>
        <v>0</v>
      </c>
    </row>
    <row r="14" spans="2:9" ht="18.75" x14ac:dyDescent="0.3">
      <c r="B14" s="17" t="s">
        <v>49</v>
      </c>
    </row>
    <row r="15" spans="2:9" x14ac:dyDescent="0.25">
      <c r="B15" s="10" t="s">
        <v>50</v>
      </c>
      <c r="C15" s="11">
        <v>1469123441</v>
      </c>
      <c r="D15" s="10">
        <v>1815704997</v>
      </c>
      <c r="E15" s="11">
        <v>1805289559</v>
      </c>
      <c r="F15" s="11">
        <v>2492476735</v>
      </c>
      <c r="G15" s="11">
        <v>2528199741</v>
      </c>
      <c r="H15" s="11">
        <v>2481573236</v>
      </c>
    </row>
    <row r="16" spans="2:9" x14ac:dyDescent="0.25">
      <c r="B16" s="10" t="s">
        <v>51</v>
      </c>
      <c r="C16" s="11">
        <v>444562167</v>
      </c>
      <c r="D16" s="10">
        <v>493876705</v>
      </c>
      <c r="E16" s="11">
        <v>556503121</v>
      </c>
      <c r="F16" s="11">
        <v>638468058</v>
      </c>
      <c r="G16" s="11">
        <v>692006593</v>
      </c>
      <c r="H16" s="11">
        <v>813336693</v>
      </c>
    </row>
    <row r="17" spans="2:9" x14ac:dyDescent="0.25">
      <c r="B17" s="10" t="s">
        <v>52</v>
      </c>
      <c r="C17" s="11">
        <v>13337113</v>
      </c>
      <c r="D17" s="10">
        <v>12847613</v>
      </c>
      <c r="E17" s="11">
        <v>6928068</v>
      </c>
      <c r="F17" s="11">
        <v>10572881</v>
      </c>
      <c r="G17" s="11">
        <v>17078985</v>
      </c>
      <c r="H17" s="11">
        <v>25258305</v>
      </c>
    </row>
    <row r="18" spans="2:9" x14ac:dyDescent="0.25">
      <c r="B18" s="10" t="s">
        <v>53</v>
      </c>
      <c r="C18" s="11">
        <v>56354638</v>
      </c>
      <c r="D18" s="10">
        <v>54700176</v>
      </c>
      <c r="E18" s="11">
        <v>68269036</v>
      </c>
      <c r="F18" s="11">
        <v>65357100</v>
      </c>
      <c r="G18" s="11">
        <v>63710692</v>
      </c>
      <c r="H18" s="11">
        <v>72895725</v>
      </c>
    </row>
    <row r="19" spans="2:9" x14ac:dyDescent="0.25">
      <c r="B19" s="10" t="s">
        <v>54</v>
      </c>
      <c r="C19" s="11">
        <v>149427782</v>
      </c>
      <c r="D19" s="10">
        <v>204808220</v>
      </c>
      <c r="E19" s="11">
        <v>183491323</v>
      </c>
      <c r="F19" s="11">
        <v>179599987</v>
      </c>
      <c r="G19" s="11">
        <v>191940214</v>
      </c>
      <c r="H19" s="11">
        <v>297894256</v>
      </c>
    </row>
    <row r="20" spans="2:9" x14ac:dyDescent="0.25">
      <c r="B20" s="10" t="s">
        <v>55</v>
      </c>
      <c r="C20" s="11">
        <v>11350076</v>
      </c>
      <c r="D20" s="10">
        <v>13183947</v>
      </c>
      <c r="E20" s="10">
        <v>14136323</v>
      </c>
      <c r="F20" s="11">
        <v>12982253</v>
      </c>
      <c r="G20" s="11">
        <v>16138710</v>
      </c>
      <c r="H20" s="11">
        <v>17658710</v>
      </c>
    </row>
    <row r="21" spans="2:9" x14ac:dyDescent="0.25">
      <c r="B21" s="10" t="s">
        <v>56</v>
      </c>
      <c r="C21" s="11">
        <v>3523250</v>
      </c>
      <c r="D21" s="10">
        <v>3235395</v>
      </c>
      <c r="E21" s="11">
        <v>4531475</v>
      </c>
      <c r="F21" s="11">
        <v>6593200</v>
      </c>
      <c r="G21" s="11">
        <v>5671189</v>
      </c>
      <c r="H21" s="11">
        <v>5124400</v>
      </c>
    </row>
    <row r="22" spans="2:9" x14ac:dyDescent="0.25">
      <c r="B22" s="10" t="s">
        <v>57</v>
      </c>
      <c r="C22" s="11">
        <v>1266785</v>
      </c>
      <c r="D22" s="10">
        <v>1000826</v>
      </c>
      <c r="E22" s="11">
        <v>1084037</v>
      </c>
      <c r="F22" s="11">
        <v>1304058</v>
      </c>
      <c r="G22" s="11">
        <v>2005900</v>
      </c>
      <c r="H22" s="11">
        <v>2047827</v>
      </c>
    </row>
    <row r="23" spans="2:9" x14ac:dyDescent="0.25">
      <c r="B23" s="10" t="s">
        <v>58</v>
      </c>
      <c r="H23" s="11"/>
    </row>
    <row r="24" spans="2:9" x14ac:dyDescent="0.25">
      <c r="B24" s="10" t="s">
        <v>59</v>
      </c>
      <c r="C24" s="11">
        <v>238697626</v>
      </c>
      <c r="D24" s="10">
        <v>273023643</v>
      </c>
      <c r="E24" s="11">
        <v>306601860</v>
      </c>
      <c r="F24" s="11">
        <v>381498650</v>
      </c>
      <c r="G24" s="11">
        <v>384666555</v>
      </c>
      <c r="H24" s="11">
        <v>448095115</v>
      </c>
    </row>
    <row r="25" spans="2:9" x14ac:dyDescent="0.25">
      <c r="B25" s="10" t="s">
        <v>60</v>
      </c>
      <c r="C25" s="11">
        <v>751921869</v>
      </c>
      <c r="D25" s="10">
        <v>794770488</v>
      </c>
      <c r="E25" s="11">
        <v>1136418984</v>
      </c>
      <c r="F25" s="11">
        <v>1981536568</v>
      </c>
      <c r="G25" s="11">
        <v>1556237488</v>
      </c>
      <c r="H25" s="11">
        <v>1554185524</v>
      </c>
    </row>
    <row r="26" spans="2:9" s="8" customFormat="1" x14ac:dyDescent="0.25">
      <c r="B26" s="9" t="s">
        <v>61</v>
      </c>
      <c r="C26" s="9">
        <f>SUM(C15:C25)</f>
        <v>3139564747</v>
      </c>
      <c r="D26" s="9">
        <f>SUM(D15:D25)</f>
        <v>3667152010</v>
      </c>
      <c r="E26" s="9">
        <f>SUM(E15:E25)</f>
        <v>4083253786</v>
      </c>
      <c r="F26" s="9">
        <f>SUM(F15:F25)</f>
        <v>5770389490</v>
      </c>
      <c r="G26" s="9">
        <f>SUM(G15:G25)</f>
        <v>5457656067</v>
      </c>
      <c r="H26" s="9">
        <f t="shared" ref="H26:I26" si="5">SUM(H15:H25)</f>
        <v>5718069791</v>
      </c>
      <c r="I26" s="9">
        <f t="shared" si="5"/>
        <v>0</v>
      </c>
    </row>
    <row r="27" spans="2:9" s="8" customFormat="1" x14ac:dyDescent="0.25">
      <c r="B27" s="9" t="s">
        <v>62</v>
      </c>
    </row>
    <row r="28" spans="2:9" s="8" customFormat="1" x14ac:dyDescent="0.25">
      <c r="B28" s="9" t="s">
        <v>63</v>
      </c>
      <c r="C28" s="9">
        <f>C13-C26+C27</f>
        <v>4328990956</v>
      </c>
      <c r="D28" s="9">
        <f>D13-D26+D27</f>
        <v>4409959730</v>
      </c>
      <c r="E28" s="9">
        <f>E13-E26+E27</f>
        <v>3959755397</v>
      </c>
      <c r="F28" s="9">
        <f>F13-F26+F27</f>
        <v>4499370106</v>
      </c>
      <c r="G28" s="9">
        <f>G13-G26+G27</f>
        <v>6663902112</v>
      </c>
      <c r="H28" s="9">
        <f t="shared" ref="H28:I28" si="6">H13-H26+H27</f>
        <v>6345100046</v>
      </c>
      <c r="I28" s="9">
        <f t="shared" si="6"/>
        <v>0</v>
      </c>
    </row>
    <row r="29" spans="2:9" x14ac:dyDescent="0.25">
      <c r="B29" s="18" t="s">
        <v>119</v>
      </c>
      <c r="C29" s="11">
        <v>1027000000</v>
      </c>
      <c r="D29" s="10">
        <v>2122064054</v>
      </c>
      <c r="E29" s="11">
        <v>1292469685</v>
      </c>
      <c r="F29" s="11">
        <v>984077542</v>
      </c>
      <c r="G29" s="11">
        <v>2317846431</v>
      </c>
      <c r="H29" s="11">
        <v>2039335646</v>
      </c>
    </row>
    <row r="30" spans="2:9" x14ac:dyDescent="0.25">
      <c r="B30" s="18" t="s">
        <v>120</v>
      </c>
      <c r="C30" s="11"/>
      <c r="D30" s="10"/>
      <c r="E30" s="11"/>
      <c r="F30" s="11"/>
      <c r="G30" s="11"/>
    </row>
    <row r="31" spans="2:9" x14ac:dyDescent="0.25">
      <c r="B31" s="10" t="s">
        <v>121</v>
      </c>
      <c r="C31" s="11">
        <v>67500000</v>
      </c>
      <c r="D31" s="11">
        <v>6000000</v>
      </c>
      <c r="E31" s="11">
        <v>5700000</v>
      </c>
      <c r="F31" s="11"/>
      <c r="G31" s="11"/>
      <c r="H31" s="11">
        <v>21492981</v>
      </c>
    </row>
    <row r="32" spans="2:9" x14ac:dyDescent="0.25">
      <c r="B32" s="10" t="s">
        <v>64</v>
      </c>
      <c r="C32" s="16"/>
      <c r="D32" s="16"/>
      <c r="E32" s="16"/>
      <c r="F32" s="16"/>
      <c r="G32" s="16"/>
    </row>
    <row r="33" spans="2:9" s="8" customFormat="1" x14ac:dyDescent="0.25">
      <c r="B33" s="9" t="s">
        <v>65</v>
      </c>
      <c r="C33" s="9">
        <f>SUM(C29:C32)</f>
        <v>1094500000</v>
      </c>
      <c r="D33" s="9">
        <f>SUM(D29:D32)</f>
        <v>2128064054</v>
      </c>
      <c r="E33" s="9">
        <f>SUM(E29:E32)</f>
        <v>1298169685</v>
      </c>
      <c r="F33" s="9">
        <f>SUM(F29:F32)</f>
        <v>984077542</v>
      </c>
      <c r="G33" s="9">
        <f>SUM(G29:G32)</f>
        <v>2317846431</v>
      </c>
      <c r="H33" s="9">
        <f t="shared" ref="H33:I33" si="7">SUM(H29:H32)</f>
        <v>2060828627</v>
      </c>
      <c r="I33" s="9">
        <f t="shared" si="7"/>
        <v>0</v>
      </c>
    </row>
    <row r="34" spans="2:9" s="8" customFormat="1" x14ac:dyDescent="0.25">
      <c r="B34" s="9" t="s">
        <v>66</v>
      </c>
      <c r="C34" s="9">
        <f>C28-C33</f>
        <v>3234490956</v>
      </c>
      <c r="D34" s="9">
        <f>D28-D33</f>
        <v>2281895676</v>
      </c>
      <c r="E34" s="9">
        <f>E28-E33</f>
        <v>2661585712</v>
      </c>
      <c r="F34" s="9">
        <f>F28-F33</f>
        <v>3515292564</v>
      </c>
      <c r="G34" s="9">
        <f>G28-G33</f>
        <v>4346055681</v>
      </c>
      <c r="H34" s="9">
        <f t="shared" ref="H34:I34" si="8">H28-H33</f>
        <v>4284271419</v>
      </c>
      <c r="I34" s="9">
        <f t="shared" si="8"/>
        <v>0</v>
      </c>
    </row>
    <row r="35" spans="2:9" s="8" customFormat="1" x14ac:dyDescent="0.25">
      <c r="B35" s="9" t="s">
        <v>122</v>
      </c>
      <c r="C35" s="9"/>
      <c r="D35" s="9"/>
      <c r="E35" s="9"/>
      <c r="F35" s="9"/>
      <c r="G35" s="9"/>
    </row>
    <row r="36" spans="2:9" s="8" customFormat="1" x14ac:dyDescent="0.25">
      <c r="B36" s="9" t="s">
        <v>67</v>
      </c>
      <c r="C36" s="13">
        <f>SUM(C37:C38)</f>
        <v>1256641207</v>
      </c>
      <c r="D36" s="13">
        <f t="shared" ref="D36:I36" si="9">SUM(D37:D38)</f>
        <v>1110089522</v>
      </c>
      <c r="E36" s="13">
        <f t="shared" si="9"/>
        <v>1258797173</v>
      </c>
      <c r="F36" s="13">
        <f t="shared" si="9"/>
        <v>1287387303</v>
      </c>
      <c r="G36" s="13">
        <f t="shared" si="9"/>
        <v>1326113458</v>
      </c>
      <c r="H36" s="13">
        <f t="shared" si="9"/>
        <v>1361303584</v>
      </c>
      <c r="I36" s="13">
        <f t="shared" si="9"/>
        <v>0</v>
      </c>
    </row>
    <row r="37" spans="2:9" x14ac:dyDescent="0.25">
      <c r="B37" s="10" t="s">
        <v>68</v>
      </c>
      <c r="C37" s="11">
        <v>1236641207</v>
      </c>
      <c r="D37" s="11">
        <v>1145120442</v>
      </c>
      <c r="E37" s="11">
        <v>1264011981</v>
      </c>
      <c r="F37" s="11">
        <v>1292248341</v>
      </c>
      <c r="G37" s="11">
        <v>1380571440</v>
      </c>
      <c r="H37" s="11">
        <v>1413816901</v>
      </c>
    </row>
    <row r="38" spans="2:9" x14ac:dyDescent="0.25">
      <c r="B38" s="10" t="s">
        <v>69</v>
      </c>
      <c r="C38" s="11">
        <v>20000000</v>
      </c>
      <c r="D38" s="10">
        <v>-35030920</v>
      </c>
      <c r="E38" s="16">
        <v>-5214808</v>
      </c>
      <c r="F38" s="11">
        <v>-4861038</v>
      </c>
      <c r="G38" s="11">
        <v>-54457982</v>
      </c>
      <c r="H38" s="11">
        <v>-52513317</v>
      </c>
    </row>
    <row r="39" spans="2:9" x14ac:dyDescent="0.25">
      <c r="B39" s="10" t="s">
        <v>128</v>
      </c>
      <c r="C39" s="11"/>
      <c r="D39" s="10"/>
      <c r="E39" s="16"/>
      <c r="F39" s="11"/>
      <c r="G39" s="11"/>
    </row>
    <row r="40" spans="2:9" s="8" customFormat="1" x14ac:dyDescent="0.25">
      <c r="B40" s="9" t="s">
        <v>70</v>
      </c>
      <c r="C40" s="9">
        <f>C34-C36-C35</f>
        <v>1977849749</v>
      </c>
      <c r="D40" s="9">
        <f t="shared" ref="D40:I40" si="10">D34-D36-D35</f>
        <v>1171806154</v>
      </c>
      <c r="E40" s="9">
        <f t="shared" si="10"/>
        <v>1402788539</v>
      </c>
      <c r="F40" s="9">
        <f t="shared" si="10"/>
        <v>2227905261</v>
      </c>
      <c r="G40" s="9">
        <f t="shared" si="10"/>
        <v>3019942223</v>
      </c>
      <c r="H40" s="9">
        <f t="shared" si="10"/>
        <v>2922967835</v>
      </c>
      <c r="I40" s="9">
        <f t="shared" si="10"/>
        <v>0</v>
      </c>
    </row>
    <row r="41" spans="2:9" x14ac:dyDescent="0.25">
      <c r="B41" s="9"/>
    </row>
    <row r="43" spans="2:9" x14ac:dyDescent="0.25">
      <c r="B43" s="19" t="s">
        <v>71</v>
      </c>
      <c r="C43" s="32">
        <f>C40/('1'!C41/10)</f>
        <v>2.9969175861166084</v>
      </c>
      <c r="D43" s="32">
        <f>D40/('1'!D41/10)</f>
        <v>1.5853284593303039</v>
      </c>
      <c r="E43" s="32">
        <f>E40/('1'!E41/10)</f>
        <v>1.897822934030331</v>
      </c>
      <c r="F43" s="32">
        <f>F40/('1'!F41/10)</f>
        <v>3.0141176532471157</v>
      </c>
      <c r="G43" s="32">
        <f>G40/('1'!G41/10)</f>
        <v>3.8911037985106058</v>
      </c>
      <c r="H43" s="32">
        <f>H40/('1'!H41/10)</f>
        <v>3.5868145237173961</v>
      </c>
      <c r="I43" s="32" t="e">
        <f>I40/('1'!I41/10)</f>
        <v>#DIV/0!</v>
      </c>
    </row>
    <row r="44" spans="2:9" x14ac:dyDescent="0.25">
      <c r="B44" s="10"/>
    </row>
    <row r="45" spans="2:9" x14ac:dyDescent="0.25">
      <c r="B45" s="9"/>
    </row>
    <row r="46" spans="2:9" x14ac:dyDescent="0.25">
      <c r="B46" s="9"/>
    </row>
    <row r="47" spans="2:9" x14ac:dyDescent="0.25">
      <c r="B47" s="9"/>
      <c r="C47" s="11"/>
      <c r="D47" s="11"/>
      <c r="E47" s="11"/>
      <c r="F47" s="11"/>
      <c r="G47" s="11"/>
    </row>
    <row r="48" spans="2:9" x14ac:dyDescent="0.25">
      <c r="C48" s="11"/>
      <c r="D48" s="11"/>
      <c r="E48" s="11"/>
      <c r="F48" s="11"/>
      <c r="G48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4"/>
  <sheetViews>
    <sheetView tabSelected="1" workbookViewId="0">
      <pane xSplit="2" ySplit="4" topLeftCell="H59" activePane="bottomRight" state="frozen"/>
      <selection pane="topRight" activeCell="C1" sqref="C1"/>
      <selection pane="bottomLeft" activeCell="A5" sqref="A5"/>
      <selection pane="bottomRight" activeCell="H23" sqref="H23"/>
    </sheetView>
  </sheetViews>
  <sheetFormatPr defaultRowHeight="15" x14ac:dyDescent="0.25"/>
  <cols>
    <col min="2" max="2" width="50.5703125" customWidth="1"/>
    <col min="3" max="6" width="18.7109375" bestFit="1" customWidth="1"/>
    <col min="7" max="7" width="16" bestFit="1" customWidth="1"/>
    <col min="8" max="8" width="19.7109375" bestFit="1" customWidth="1"/>
  </cols>
  <sheetData>
    <row r="1" spans="2:8" ht="23.25" x14ac:dyDescent="0.35">
      <c r="B1" s="1" t="s">
        <v>131</v>
      </c>
    </row>
    <row r="2" spans="2:8" ht="18.75" x14ac:dyDescent="0.3">
      <c r="B2" s="2" t="s">
        <v>72</v>
      </c>
    </row>
    <row r="3" spans="2:8" ht="15.75" x14ac:dyDescent="0.25">
      <c r="B3" s="3" t="s">
        <v>1</v>
      </c>
    </row>
    <row r="4" spans="2:8" ht="15.75" x14ac:dyDescent="0.25">
      <c r="B4" s="4"/>
      <c r="C4" s="5">
        <v>2013</v>
      </c>
      <c r="D4" s="5">
        <v>2014</v>
      </c>
      <c r="E4" s="6">
        <v>2015</v>
      </c>
      <c r="F4" s="5">
        <v>2016</v>
      </c>
      <c r="G4" s="5">
        <v>2017</v>
      </c>
      <c r="H4" s="36">
        <v>2018</v>
      </c>
    </row>
    <row r="5" spans="2:8" ht="18.75" x14ac:dyDescent="0.3">
      <c r="B5" s="20" t="s">
        <v>73</v>
      </c>
    </row>
    <row r="6" spans="2:8" x14ac:dyDescent="0.25">
      <c r="B6" s="4" t="s">
        <v>74</v>
      </c>
      <c r="C6" s="16">
        <v>12610901790</v>
      </c>
      <c r="D6" s="16">
        <v>13220634464</v>
      </c>
      <c r="E6" s="16">
        <v>13484179820</v>
      </c>
      <c r="F6" s="16">
        <v>12996479400</v>
      </c>
      <c r="G6" s="16">
        <v>15200266039</v>
      </c>
      <c r="H6" s="16">
        <v>19029283867</v>
      </c>
    </row>
    <row r="7" spans="2:8" x14ac:dyDescent="0.25">
      <c r="B7" s="4" t="s">
        <v>75</v>
      </c>
      <c r="C7" s="16">
        <v>-10551408332</v>
      </c>
      <c r="D7" s="16">
        <v>-9996108341</v>
      </c>
      <c r="E7" s="16">
        <v>-9928722289</v>
      </c>
      <c r="F7" s="16">
        <v>-8688431874</v>
      </c>
      <c r="G7" s="16">
        <v>-10468239724</v>
      </c>
      <c r="H7" s="16">
        <v>-12654707949</v>
      </c>
    </row>
    <row r="8" spans="2:8" x14ac:dyDescent="0.25">
      <c r="B8" s="21" t="s">
        <v>123</v>
      </c>
      <c r="C8" s="16">
        <v>-149427782</v>
      </c>
      <c r="D8" s="16">
        <v>-96264996</v>
      </c>
      <c r="E8" s="16">
        <v>-102570651</v>
      </c>
      <c r="F8" s="16">
        <v>-121363238</v>
      </c>
      <c r="G8" s="16">
        <v>-252635888</v>
      </c>
      <c r="H8" s="16"/>
    </row>
    <row r="9" spans="2:8" x14ac:dyDescent="0.25">
      <c r="B9" s="21" t="s">
        <v>76</v>
      </c>
      <c r="C9" s="16">
        <v>-1469123441</v>
      </c>
      <c r="D9" s="16">
        <v>-1815704997</v>
      </c>
      <c r="E9" s="16">
        <v>-1805289559</v>
      </c>
      <c r="F9" s="16">
        <v>-2492476735</v>
      </c>
      <c r="G9" s="16">
        <v>-2528199741</v>
      </c>
      <c r="H9" s="16"/>
    </row>
    <row r="10" spans="2:8" x14ac:dyDescent="0.25">
      <c r="B10" s="21" t="s">
        <v>77</v>
      </c>
      <c r="C10" s="16"/>
      <c r="D10" s="16"/>
      <c r="E10" s="16"/>
      <c r="F10" s="16"/>
      <c r="G10" s="16"/>
      <c r="H10" s="16"/>
    </row>
    <row r="11" spans="2:8" x14ac:dyDescent="0.25">
      <c r="B11" s="21" t="s">
        <v>78</v>
      </c>
      <c r="C11" s="16"/>
      <c r="D11" s="16"/>
      <c r="E11" s="16"/>
      <c r="F11" s="16"/>
      <c r="G11" s="16"/>
      <c r="H11" s="16"/>
    </row>
    <row r="12" spans="2:8" x14ac:dyDescent="0.25">
      <c r="B12" s="21" t="s">
        <v>79</v>
      </c>
      <c r="C12" s="16"/>
      <c r="D12" s="16"/>
      <c r="E12" s="16"/>
      <c r="F12" s="16"/>
      <c r="G12" s="16">
        <v>98914472</v>
      </c>
      <c r="H12" s="16">
        <v>169896441</v>
      </c>
    </row>
    <row r="13" spans="2:8" x14ac:dyDescent="0.25">
      <c r="B13" s="4" t="s">
        <v>80</v>
      </c>
      <c r="C13" s="16">
        <v>863964349</v>
      </c>
      <c r="D13" s="16">
        <v>865842527</v>
      </c>
      <c r="E13" s="16">
        <v>890759799</v>
      </c>
      <c r="F13" s="16">
        <v>1014397719</v>
      </c>
      <c r="G13" s="16">
        <v>1221479958</v>
      </c>
      <c r="H13" s="16">
        <v>2469707084</v>
      </c>
    </row>
    <row r="14" spans="2:8" x14ac:dyDescent="0.25">
      <c r="B14" s="21" t="s">
        <v>81</v>
      </c>
      <c r="C14" s="16"/>
      <c r="D14" s="16"/>
      <c r="E14" s="16"/>
      <c r="F14" s="16"/>
      <c r="G14" s="16">
        <v>21259001</v>
      </c>
      <c r="H14" s="16">
        <v>136069760</v>
      </c>
    </row>
    <row r="15" spans="2:8" x14ac:dyDescent="0.25">
      <c r="B15" s="4" t="s">
        <v>82</v>
      </c>
      <c r="C15" s="16"/>
      <c r="D15" s="16"/>
      <c r="E15" s="16"/>
      <c r="F15" s="16"/>
      <c r="G15" s="16"/>
      <c r="H15" s="16">
        <v>-1881573236</v>
      </c>
    </row>
    <row r="16" spans="2:8" x14ac:dyDescent="0.25">
      <c r="B16" s="4" t="s">
        <v>83</v>
      </c>
      <c r="C16" s="16"/>
      <c r="D16" s="16"/>
      <c r="E16" s="16"/>
      <c r="F16" s="16"/>
      <c r="G16" s="16"/>
      <c r="H16" s="16">
        <v>-297894256</v>
      </c>
    </row>
    <row r="17" spans="2:9" x14ac:dyDescent="0.25">
      <c r="B17" s="4" t="s">
        <v>84</v>
      </c>
      <c r="C17" s="16">
        <v>-1205386356</v>
      </c>
      <c r="D17" s="16">
        <v>-1659238142</v>
      </c>
      <c r="E17" s="16">
        <v>-1724021628</v>
      </c>
      <c r="F17" s="16">
        <v>-1368041709</v>
      </c>
      <c r="G17" s="16">
        <v>-1552058099</v>
      </c>
      <c r="H17" s="16">
        <v>-2202702164</v>
      </c>
    </row>
    <row r="18" spans="2:9" x14ac:dyDescent="0.25">
      <c r="B18" s="4" t="s">
        <v>85</v>
      </c>
      <c r="C18" s="16">
        <v>4976072892</v>
      </c>
      <c r="D18" s="16">
        <v>4620520597</v>
      </c>
      <c r="E18" s="16">
        <v>4844768661</v>
      </c>
      <c r="F18" s="16">
        <v>6027761206</v>
      </c>
      <c r="G18" s="16">
        <v>7323570440</v>
      </c>
      <c r="H18" s="16">
        <v>6442694293</v>
      </c>
    </row>
    <row r="19" spans="2:9" x14ac:dyDescent="0.25">
      <c r="B19" s="4" t="s">
        <v>86</v>
      </c>
      <c r="C19" s="16">
        <v>-1322566113</v>
      </c>
      <c r="D19" s="16">
        <v>-1420131560</v>
      </c>
      <c r="E19" s="16">
        <v>-1858784926</v>
      </c>
      <c r="F19" s="16">
        <v>-2793556363</v>
      </c>
      <c r="G19" s="16">
        <v>-2438317289</v>
      </c>
      <c r="H19" s="16">
        <v>-2579029596</v>
      </c>
    </row>
    <row r="20" spans="2:9" s="8" customFormat="1" x14ac:dyDescent="0.25">
      <c r="B20" s="22" t="s">
        <v>87</v>
      </c>
      <c r="C20" s="9">
        <f>SUM(C6:C19)</f>
        <v>3753027007</v>
      </c>
      <c r="D20" s="9">
        <f>SUM(D6:D19)</f>
        <v>3719549552</v>
      </c>
      <c r="E20" s="9">
        <f t="shared" ref="E20:I20" si="0">SUM(E6:E19)</f>
        <v>3800319227</v>
      </c>
      <c r="F20" s="9">
        <f t="shared" si="0"/>
        <v>4574768406</v>
      </c>
      <c r="G20" s="9">
        <f t="shared" si="0"/>
        <v>6626039169</v>
      </c>
      <c r="H20" s="9">
        <f>SUM(H6:H19)</f>
        <v>8631744244</v>
      </c>
      <c r="I20" s="9">
        <f t="shared" si="0"/>
        <v>0</v>
      </c>
    </row>
    <row r="21" spans="2:9" ht="15.75" x14ac:dyDescent="0.25">
      <c r="B21" s="23" t="s">
        <v>88</v>
      </c>
      <c r="C21" s="24"/>
    </row>
    <row r="22" spans="2:9" ht="15.75" x14ac:dyDescent="0.25">
      <c r="B22" s="25" t="s">
        <v>133</v>
      </c>
      <c r="C22" s="11">
        <v>11391982185</v>
      </c>
      <c r="D22" s="16">
        <v>-1077258386</v>
      </c>
      <c r="E22" s="16">
        <v>902498412</v>
      </c>
      <c r="F22" s="16">
        <v>4545958861</v>
      </c>
      <c r="G22" s="16">
        <v>-5090939198</v>
      </c>
      <c r="H22" s="16">
        <v>-3864476026</v>
      </c>
    </row>
    <row r="23" spans="2:9" x14ac:dyDescent="0.25">
      <c r="B23" s="4" t="s">
        <v>124</v>
      </c>
      <c r="C23" s="16">
        <v>-4198091485</v>
      </c>
      <c r="D23" s="16">
        <v>-19658714301</v>
      </c>
      <c r="E23" s="16">
        <v>-9382951310</v>
      </c>
      <c r="F23" s="16">
        <v>-27492101557</v>
      </c>
      <c r="G23" s="16">
        <v>-48824263545</v>
      </c>
      <c r="H23" s="16">
        <v>-24603480012</v>
      </c>
    </row>
    <row r="24" spans="2:9" x14ac:dyDescent="0.25">
      <c r="B24" s="4" t="s">
        <v>17</v>
      </c>
      <c r="C24" s="16">
        <v>-1744907839</v>
      </c>
      <c r="D24" s="16">
        <v>67441366</v>
      </c>
      <c r="E24" s="16">
        <v>-282649984</v>
      </c>
      <c r="F24" s="16">
        <v>211235699</v>
      </c>
      <c r="G24" s="16">
        <v>-1777459746</v>
      </c>
      <c r="H24" s="16">
        <v>-919480460</v>
      </c>
    </row>
    <row r="25" spans="2:9" x14ac:dyDescent="0.25">
      <c r="B25" s="4" t="s">
        <v>89</v>
      </c>
      <c r="E25" s="16"/>
      <c r="F25" s="16"/>
      <c r="G25" s="16"/>
    </row>
    <row r="26" spans="2:9" x14ac:dyDescent="0.25">
      <c r="B26" s="21" t="s">
        <v>90</v>
      </c>
      <c r="C26" s="16">
        <v>-14548580443</v>
      </c>
      <c r="D26" s="11">
        <v>2313615558</v>
      </c>
      <c r="E26" s="16">
        <v>-3139519894</v>
      </c>
      <c r="F26" s="16">
        <v>8251195336</v>
      </c>
      <c r="G26" s="16">
        <v>-1747923985</v>
      </c>
      <c r="H26" s="16">
        <v>4000031826</v>
      </c>
    </row>
    <row r="27" spans="2:9" x14ac:dyDescent="0.25">
      <c r="B27" s="4" t="s">
        <v>91</v>
      </c>
      <c r="C27" s="11">
        <v>2867454399</v>
      </c>
      <c r="D27" s="11">
        <v>14088032688</v>
      </c>
      <c r="E27" s="16">
        <v>12708220845</v>
      </c>
      <c r="F27" s="16">
        <v>8074833045</v>
      </c>
      <c r="G27" s="16">
        <v>53290893082</v>
      </c>
      <c r="H27" s="16">
        <v>20803876512</v>
      </c>
    </row>
    <row r="28" spans="2:9" x14ac:dyDescent="0.25">
      <c r="B28" s="21" t="s">
        <v>92</v>
      </c>
      <c r="E28" s="16"/>
      <c r="F28" s="16"/>
      <c r="G28" s="16"/>
    </row>
    <row r="29" spans="2:9" x14ac:dyDescent="0.25">
      <c r="B29" s="21" t="s">
        <v>93</v>
      </c>
      <c r="C29" s="16"/>
      <c r="D29" s="16"/>
      <c r="E29" s="16"/>
      <c r="F29" s="16"/>
      <c r="G29" s="16"/>
    </row>
    <row r="30" spans="2:9" x14ac:dyDescent="0.25">
      <c r="B30" s="21" t="s">
        <v>94</v>
      </c>
      <c r="E30" s="16"/>
      <c r="F30" s="16"/>
      <c r="G30" s="16"/>
    </row>
    <row r="31" spans="2:9" x14ac:dyDescent="0.25">
      <c r="B31" s="21" t="s">
        <v>95</v>
      </c>
      <c r="C31" s="16"/>
      <c r="E31" s="16"/>
      <c r="F31" s="16"/>
      <c r="G31" s="16"/>
    </row>
    <row r="32" spans="2:9" x14ac:dyDescent="0.25">
      <c r="B32" s="4" t="s">
        <v>96</v>
      </c>
      <c r="E32" s="16"/>
      <c r="F32" s="16"/>
      <c r="G32" s="16"/>
      <c r="H32" s="16"/>
    </row>
    <row r="33" spans="2:8" x14ac:dyDescent="0.25">
      <c r="B33" s="21" t="s">
        <v>97</v>
      </c>
      <c r="E33" s="16"/>
      <c r="F33" s="16"/>
      <c r="G33" s="16"/>
    </row>
    <row r="34" spans="2:8" x14ac:dyDescent="0.25">
      <c r="B34" s="21" t="s">
        <v>98</v>
      </c>
      <c r="E34" s="16"/>
      <c r="F34" s="16"/>
      <c r="G34" s="16"/>
    </row>
    <row r="35" spans="2:8" x14ac:dyDescent="0.25">
      <c r="B35" s="21" t="s">
        <v>99</v>
      </c>
      <c r="E35" s="16"/>
      <c r="F35" s="16"/>
      <c r="G35" s="16"/>
    </row>
    <row r="36" spans="2:8" x14ac:dyDescent="0.25">
      <c r="B36" s="4" t="s">
        <v>100</v>
      </c>
      <c r="E36" s="16"/>
      <c r="F36" s="16"/>
      <c r="G36" s="16"/>
      <c r="H36" s="16"/>
    </row>
    <row r="37" spans="2:8" x14ac:dyDescent="0.25">
      <c r="B37" s="21" t="s">
        <v>150</v>
      </c>
      <c r="E37" s="16"/>
      <c r="F37" s="16"/>
      <c r="G37" s="16"/>
      <c r="H37" s="16"/>
    </row>
    <row r="38" spans="2:8" x14ac:dyDescent="0.25">
      <c r="B38" s="4" t="s">
        <v>101</v>
      </c>
      <c r="C38" s="11">
        <v>2096840627</v>
      </c>
      <c r="D38" s="30">
        <v>1712675070</v>
      </c>
      <c r="E38" s="16">
        <v>3056391694</v>
      </c>
      <c r="F38" s="16">
        <v>5798364129</v>
      </c>
      <c r="G38" s="16">
        <v>414406707</v>
      </c>
      <c r="H38" s="16">
        <v>-2387490104</v>
      </c>
    </row>
    <row r="39" spans="2:8" s="8" customFormat="1" x14ac:dyDescent="0.25">
      <c r="B39" s="26"/>
      <c r="C39" s="9">
        <f t="shared" ref="C39:G39" si="1">SUM(C22:C38)</f>
        <v>-4135302556</v>
      </c>
      <c r="D39" s="9">
        <f>SUM(D22:D38)</f>
        <v>-2554208005</v>
      </c>
      <c r="E39" s="9">
        <f t="shared" si="1"/>
        <v>3861989763</v>
      </c>
      <c r="F39" s="9">
        <f t="shared" si="1"/>
        <v>-610514487</v>
      </c>
      <c r="G39" s="9">
        <f t="shared" si="1"/>
        <v>-3735286685</v>
      </c>
      <c r="H39" s="9">
        <f>SUM(H22:H38)</f>
        <v>-6971018264</v>
      </c>
    </row>
    <row r="40" spans="2:8" s="8" customFormat="1" x14ac:dyDescent="0.25">
      <c r="B40" s="26"/>
      <c r="C40" s="27"/>
    </row>
    <row r="41" spans="2:8" s="8" customFormat="1" x14ac:dyDescent="0.25">
      <c r="B41" s="26" t="s">
        <v>102</v>
      </c>
      <c r="C41" s="9">
        <f t="shared" ref="C41:H41" si="2">C20+C39</f>
        <v>-382275549</v>
      </c>
      <c r="D41" s="9">
        <f>D20+D39</f>
        <v>1165341547</v>
      </c>
      <c r="E41" s="9">
        <f t="shared" si="2"/>
        <v>7662308990</v>
      </c>
      <c r="F41" s="9">
        <f t="shared" si="2"/>
        <v>3964253919</v>
      </c>
      <c r="G41" s="9">
        <f t="shared" si="2"/>
        <v>2890752484</v>
      </c>
      <c r="H41" s="9">
        <f t="shared" si="2"/>
        <v>1660725980</v>
      </c>
    </row>
    <row r="42" spans="2:8" x14ac:dyDescent="0.25">
      <c r="B42" s="26"/>
      <c r="C42" s="24"/>
      <c r="D42" s="24"/>
    </row>
    <row r="43" spans="2:8" ht="18.75" x14ac:dyDescent="0.3">
      <c r="B43" s="20" t="s">
        <v>103</v>
      </c>
    </row>
    <row r="44" spans="2:8" x14ac:dyDescent="0.25">
      <c r="B44" s="28" t="s">
        <v>125</v>
      </c>
      <c r="C44" s="16"/>
      <c r="D44" s="16"/>
      <c r="E44" s="16"/>
      <c r="F44" s="16"/>
      <c r="G44" s="16"/>
    </row>
    <row r="45" spans="2:8" x14ac:dyDescent="0.25">
      <c r="B45" s="28" t="s">
        <v>104</v>
      </c>
      <c r="C45" s="16">
        <v>8542266</v>
      </c>
      <c r="D45" s="16">
        <v>16343389</v>
      </c>
      <c r="E45" s="16"/>
      <c r="F45" s="16"/>
      <c r="G45" s="16"/>
    </row>
    <row r="46" spans="2:8" x14ac:dyDescent="0.25">
      <c r="B46" s="4" t="s">
        <v>105</v>
      </c>
      <c r="C46" s="16"/>
      <c r="D46" s="16"/>
      <c r="E46" s="16"/>
      <c r="F46" s="16"/>
      <c r="G46" s="16"/>
    </row>
    <row r="47" spans="2:8" x14ac:dyDescent="0.25">
      <c r="B47" s="21" t="s">
        <v>151</v>
      </c>
      <c r="C47" s="16"/>
      <c r="D47" s="16"/>
      <c r="E47" s="16"/>
      <c r="F47" s="16"/>
      <c r="G47" s="16"/>
      <c r="H47">
        <v>673250000</v>
      </c>
    </row>
    <row r="48" spans="2:8" x14ac:dyDescent="0.25">
      <c r="B48" s="4" t="s">
        <v>126</v>
      </c>
      <c r="C48" s="16"/>
      <c r="D48" s="16">
        <v>8776039</v>
      </c>
      <c r="E48" s="16">
        <v>13368285</v>
      </c>
      <c r="F48" s="16">
        <v>21694389</v>
      </c>
      <c r="G48" s="16">
        <v>38502801</v>
      </c>
      <c r="H48" s="16">
        <v>-12627239</v>
      </c>
    </row>
    <row r="49" spans="2:8" x14ac:dyDescent="0.25">
      <c r="B49" s="4" t="s">
        <v>127</v>
      </c>
      <c r="C49" s="16">
        <f>-157500000-10890334</f>
        <v>-168390334</v>
      </c>
      <c r="D49" s="16">
        <v>-1025000000</v>
      </c>
      <c r="E49" s="16">
        <v>-2457600000</v>
      </c>
      <c r="F49" s="16">
        <v>-58880000</v>
      </c>
      <c r="G49" s="16">
        <v>-1097770000</v>
      </c>
      <c r="H49" s="16"/>
    </row>
    <row r="50" spans="2:8" x14ac:dyDescent="0.25">
      <c r="B50" s="4" t="s">
        <v>129</v>
      </c>
      <c r="C50" s="16"/>
      <c r="D50" s="16"/>
      <c r="E50" s="16"/>
      <c r="F50" s="16"/>
      <c r="G50" s="16"/>
    </row>
    <row r="51" spans="2:8" x14ac:dyDescent="0.25">
      <c r="B51" s="4" t="s">
        <v>106</v>
      </c>
      <c r="C51" s="16">
        <v>-384104339</v>
      </c>
      <c r="D51" s="16">
        <v>-312884616</v>
      </c>
      <c r="E51" s="16">
        <v>-441492343</v>
      </c>
      <c r="F51" s="16">
        <v>-151484491</v>
      </c>
      <c r="G51" s="16">
        <v>-181770718</v>
      </c>
      <c r="H51" s="16">
        <v>-587791548</v>
      </c>
    </row>
    <row r="52" spans="2:8" x14ac:dyDescent="0.25">
      <c r="B52" s="21" t="s">
        <v>134</v>
      </c>
      <c r="C52" s="16"/>
      <c r="D52" s="16"/>
      <c r="E52" s="16"/>
      <c r="F52" s="16">
        <v>-3599999979</v>
      </c>
      <c r="G52" s="16">
        <v>847659100</v>
      </c>
      <c r="H52" s="16">
        <v>-1001944480</v>
      </c>
    </row>
    <row r="53" spans="2:8" s="8" customFormat="1" x14ac:dyDescent="0.25">
      <c r="B53" s="26" t="s">
        <v>107</v>
      </c>
      <c r="C53" s="9">
        <f>SUM(C44:C52)</f>
        <v>-543952407</v>
      </c>
      <c r="D53" s="9">
        <f>SUM(D44:D52)</f>
        <v>-1312765188</v>
      </c>
      <c r="E53" s="9">
        <f>E45+E46+E48+E49+E50+E51+E44+E52</f>
        <v>-2885724058</v>
      </c>
      <c r="F53" s="9">
        <f>F45+F46+F48+F49+F50+F51+F44+F52</f>
        <v>-3788670081</v>
      </c>
      <c r="G53" s="9">
        <f>G45+G46+G48+G49+G50+G51+G44+G52</f>
        <v>-393378817</v>
      </c>
      <c r="H53" s="9">
        <f>H45+H46+H47+H48+H49+H50+H51+H44+H52</f>
        <v>-929113267</v>
      </c>
    </row>
    <row r="54" spans="2:8" ht="18.75" x14ac:dyDescent="0.3">
      <c r="B54" s="20" t="s">
        <v>108</v>
      </c>
    </row>
    <row r="55" spans="2:8" x14ac:dyDescent="0.25">
      <c r="B55" t="s">
        <v>109</v>
      </c>
      <c r="C55" s="16"/>
      <c r="D55" s="16"/>
      <c r="E55" s="16"/>
      <c r="F55" s="16"/>
      <c r="G55" s="16"/>
    </row>
    <row r="56" spans="2:8" x14ac:dyDescent="0.25">
      <c r="B56" t="s">
        <v>110</v>
      </c>
      <c r="C56" s="16"/>
      <c r="D56" s="16"/>
      <c r="E56" s="16">
        <v>-360000000</v>
      </c>
      <c r="F56" s="16">
        <v>-360000000</v>
      </c>
      <c r="G56" s="16"/>
    </row>
    <row r="57" spans="2:8" x14ac:dyDescent="0.25">
      <c r="B57" t="s">
        <v>136</v>
      </c>
      <c r="C57" s="16"/>
      <c r="D57" s="16"/>
      <c r="E57" s="16"/>
      <c r="F57" s="16"/>
      <c r="G57" s="16">
        <v>-600000000</v>
      </c>
      <c r="H57">
        <v>2400000000</v>
      </c>
    </row>
    <row r="58" spans="2:8" x14ac:dyDescent="0.25">
      <c r="B58" t="s">
        <v>111</v>
      </c>
      <c r="C58" s="16">
        <v>-427752721</v>
      </c>
      <c r="D58" s="16">
        <v>-527969073</v>
      </c>
      <c r="E58" s="16">
        <v>-739491268</v>
      </c>
      <c r="F58" s="16">
        <v>-886988041</v>
      </c>
      <c r="G58" s="16">
        <v>-1108735052</v>
      </c>
      <c r="H58" s="16">
        <v>-1319394713</v>
      </c>
    </row>
    <row r="59" spans="2:8" x14ac:dyDescent="0.25">
      <c r="B59" t="s">
        <v>130</v>
      </c>
      <c r="C59" s="16"/>
      <c r="D59" s="16">
        <v>3000000000</v>
      </c>
      <c r="E59" s="16"/>
      <c r="F59" s="16"/>
      <c r="G59" s="16">
        <v>-324000000</v>
      </c>
      <c r="H59">
        <v>-256500000</v>
      </c>
    </row>
    <row r="60" spans="2:8" s="8" customFormat="1" x14ac:dyDescent="0.25">
      <c r="B60" s="26" t="s">
        <v>112</v>
      </c>
      <c r="C60" s="9">
        <f t="shared" ref="C60:F60" si="3">SUM(C55:C59)</f>
        <v>-427752721</v>
      </c>
      <c r="D60" s="9">
        <f t="shared" si="3"/>
        <v>2472030927</v>
      </c>
      <c r="E60" s="9">
        <f t="shared" si="3"/>
        <v>-1099491268</v>
      </c>
      <c r="F60" s="9">
        <f t="shared" si="3"/>
        <v>-1246988041</v>
      </c>
      <c r="G60" s="9">
        <f>SUM(G55:G59)</f>
        <v>-2032735052</v>
      </c>
      <c r="H60" s="9">
        <f>SUM(H55:H59)</f>
        <v>824105287</v>
      </c>
    </row>
    <row r="61" spans="2:8" s="8" customFormat="1" x14ac:dyDescent="0.25">
      <c r="B61" s="26"/>
    </row>
    <row r="62" spans="2:8" s="8" customFormat="1" x14ac:dyDescent="0.25">
      <c r="B62" s="26" t="s">
        <v>113</v>
      </c>
      <c r="C62" s="9">
        <f t="shared" ref="C62:H62" si="4">C60+C53+C41</f>
        <v>-1353980677</v>
      </c>
      <c r="D62" s="9">
        <f t="shared" si="4"/>
        <v>2324607286</v>
      </c>
      <c r="E62" s="9">
        <f t="shared" si="4"/>
        <v>3677093664</v>
      </c>
      <c r="F62" s="9">
        <f t="shared" si="4"/>
        <v>-1071404203</v>
      </c>
      <c r="G62" s="9">
        <f t="shared" si="4"/>
        <v>464638615</v>
      </c>
      <c r="H62" s="9">
        <f t="shared" si="4"/>
        <v>1555718000</v>
      </c>
    </row>
    <row r="63" spans="2:8" x14ac:dyDescent="0.25">
      <c r="B63" s="26"/>
      <c r="C63" s="16"/>
      <c r="D63" s="16"/>
      <c r="E63" s="11"/>
      <c r="F63" s="11"/>
      <c r="G63" s="11"/>
      <c r="H63" s="11"/>
    </row>
    <row r="64" spans="2:8" x14ac:dyDescent="0.25">
      <c r="B64" s="22" t="s">
        <v>114</v>
      </c>
      <c r="C64" s="11">
        <v>12678208050</v>
      </c>
      <c r="D64" s="11">
        <v>11324227372</v>
      </c>
      <c r="E64" s="11">
        <v>13648834658</v>
      </c>
      <c r="F64" s="11">
        <v>17325928321</v>
      </c>
      <c r="G64" s="11">
        <v>16254524116</v>
      </c>
      <c r="H64" s="11">
        <v>16719162732</v>
      </c>
    </row>
    <row r="65" spans="2:8" x14ac:dyDescent="0.25">
      <c r="B65" s="22"/>
    </row>
    <row r="66" spans="2:8" s="8" customFormat="1" x14ac:dyDescent="0.25">
      <c r="B66" s="22" t="s">
        <v>115</v>
      </c>
      <c r="C66" s="9">
        <f>C62+C64</f>
        <v>11324227373</v>
      </c>
      <c r="D66" s="9">
        <f t="shared" ref="D66:G66" si="5">D62+D63+D64</f>
        <v>13648834658</v>
      </c>
      <c r="E66" s="9">
        <f t="shared" si="5"/>
        <v>17325928322</v>
      </c>
      <c r="F66" s="9">
        <f t="shared" si="5"/>
        <v>16254524118</v>
      </c>
      <c r="G66" s="9">
        <f t="shared" si="5"/>
        <v>16719162731</v>
      </c>
      <c r="H66" s="9">
        <f t="shared" ref="H66" si="6">H62+H63+H64</f>
        <v>18274880732</v>
      </c>
    </row>
    <row r="67" spans="2:8" x14ac:dyDescent="0.25">
      <c r="B67" s="29"/>
      <c r="C67" s="24"/>
      <c r="D67" s="24"/>
    </row>
    <row r="68" spans="2:8" x14ac:dyDescent="0.25">
      <c r="B68" s="29"/>
    </row>
    <row r="69" spans="2:8" x14ac:dyDescent="0.25">
      <c r="B69" s="22" t="s">
        <v>137</v>
      </c>
      <c r="C69" s="32">
        <f>C41/('1'!C41/10)</f>
        <v>-0.57923930577624549</v>
      </c>
      <c r="D69" s="32">
        <f>D41/('1'!D41/10)</f>
        <v>1.5765825371310542</v>
      </c>
      <c r="E69" s="32">
        <f>E41/('1'!E41/10)</f>
        <v>10.366284956401957</v>
      </c>
      <c r="F69" s="32">
        <f>F41/('1'!F41/10)</f>
        <v>5.3632117704362123</v>
      </c>
      <c r="G69" s="32">
        <f>G41/('1'!G41/10)</f>
        <v>3.7246467450203165</v>
      </c>
      <c r="H69" s="32">
        <f>H41/('1'!H41/10)</f>
        <v>2.0378999705889016</v>
      </c>
    </row>
    <row r="70" spans="2:8" x14ac:dyDescent="0.25">
      <c r="B70" s="29"/>
    </row>
    <row r="71" spans="2:8" x14ac:dyDescent="0.25">
      <c r="B71" s="29"/>
    </row>
    <row r="72" spans="2:8" x14ac:dyDescent="0.25">
      <c r="B72" s="29"/>
    </row>
    <row r="73" spans="2:8" x14ac:dyDescent="0.25">
      <c r="B73" s="29"/>
    </row>
    <row r="74" spans="2:8" x14ac:dyDescent="0.25">
      <c r="B74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16" sqref="K16"/>
    </sheetView>
  </sheetViews>
  <sheetFormatPr defaultRowHeight="15" x14ac:dyDescent="0.25"/>
  <cols>
    <col min="1" max="1" width="34.5703125" bestFit="1" customWidth="1"/>
  </cols>
  <sheetData>
    <row r="1" spans="1:6" ht="15.75" x14ac:dyDescent="0.25">
      <c r="A1" s="33" t="s">
        <v>139</v>
      </c>
      <c r="B1" s="34">
        <v>2013</v>
      </c>
      <c r="C1" s="34">
        <v>2014</v>
      </c>
      <c r="D1" s="34">
        <v>2015</v>
      </c>
      <c r="E1" s="34">
        <v>2016</v>
      </c>
      <c r="F1" s="34">
        <v>2017</v>
      </c>
    </row>
    <row r="2" spans="1:6" x14ac:dyDescent="0.25">
      <c r="A2" t="s">
        <v>140</v>
      </c>
      <c r="B2" s="31">
        <f>'2'!C8/'2'!C6</f>
        <v>0.12075190777849761</v>
      </c>
      <c r="C2" s="31">
        <f>'2'!D8/'2'!D6</f>
        <v>0.18441571469046547</v>
      </c>
      <c r="D2" s="31">
        <f>'2'!E8/'2'!E6</f>
        <v>0.1759315901806881</v>
      </c>
      <c r="E2" s="31">
        <f>'2'!F8/'2'!F6</f>
        <v>0.23480046012101427</v>
      </c>
      <c r="F2" s="31">
        <f>'2'!G8/'2'!G6</f>
        <v>0.21010887780447396</v>
      </c>
    </row>
    <row r="3" spans="1:6" x14ac:dyDescent="0.25">
      <c r="A3" t="s">
        <v>141</v>
      </c>
      <c r="B3" s="31">
        <f>'2'!C28/'2'!C13</f>
        <v>0.57962893069956123</v>
      </c>
      <c r="C3" s="31">
        <f>'2'!D28/'2'!D13</f>
        <v>0.54598226098082925</v>
      </c>
      <c r="D3" s="31">
        <f>'2'!E28/'2'!E13</f>
        <v>0.49232262538870208</v>
      </c>
      <c r="E3" s="31">
        <f>'2'!F28/'2'!F13</f>
        <v>0.43811834775104896</v>
      </c>
      <c r="F3" s="31">
        <f>'2'!G28/'2'!G13</f>
        <v>0.54975622882748532</v>
      </c>
    </row>
    <row r="4" spans="1:6" x14ac:dyDescent="0.25">
      <c r="A4" t="s">
        <v>142</v>
      </c>
      <c r="B4" s="31">
        <f>'2'!C40/'2'!C13</f>
        <v>0.26482359209097539</v>
      </c>
      <c r="C4" s="31">
        <f>'2'!D40/'2'!D13</f>
        <v>0.14507737316507646</v>
      </c>
      <c r="D4" s="31">
        <f>'2'!E40/'2'!E13</f>
        <v>0.17441090853967758</v>
      </c>
      <c r="E4" s="31">
        <f>'2'!F40/'2'!F13</f>
        <v>0.21693840446545151</v>
      </c>
      <c r="F4" s="31">
        <f>'2'!G40/'2'!G13</f>
        <v>0.24913812056208257</v>
      </c>
    </row>
    <row r="5" spans="1:6" x14ac:dyDescent="0.25">
      <c r="A5" t="s">
        <v>143</v>
      </c>
      <c r="B5" s="31">
        <f>'2'!C40/'1'!C22</f>
        <v>1.3630719079778936E-2</v>
      </c>
      <c r="C5" s="31">
        <f>'2'!D40/'1'!D22</f>
        <v>6.9296335838940999E-3</v>
      </c>
      <c r="D5" s="31">
        <f>'2'!E40/'1'!E22</f>
        <v>7.6329272759699243E-3</v>
      </c>
      <c r="E5" s="31">
        <f>'2'!F40/'1'!F22</f>
        <v>1.0865954495196374E-2</v>
      </c>
      <c r="F5" s="31">
        <f>'2'!G40/'1'!G22</f>
        <v>1.1553219925897217E-2</v>
      </c>
    </row>
    <row r="6" spans="1:6" x14ac:dyDescent="0.25">
      <c r="A6" t="s">
        <v>144</v>
      </c>
      <c r="B6" s="31">
        <f>'2'!C40/'1'!C50</f>
        <v>0.15656913979160314</v>
      </c>
      <c r="C6" s="31">
        <f>'2'!D40/'1'!D50</f>
        <v>8.6403141782357584E-2</v>
      </c>
      <c r="D6" s="31">
        <f>'2'!E40/'1'!E50</f>
        <v>9.0107808569809836E-2</v>
      </c>
      <c r="E6" s="31">
        <f>'2'!F40/'1'!F50</f>
        <v>0.13206839681075697</v>
      </c>
      <c r="F6" s="31">
        <f>'2'!G40/'1'!G50</f>
        <v>0.17114873411701662</v>
      </c>
    </row>
    <row r="7" spans="1:6" x14ac:dyDescent="0.25">
      <c r="A7" t="s">
        <v>145</v>
      </c>
      <c r="B7" s="35">
        <v>0.1143</v>
      </c>
      <c r="C7" s="35">
        <v>0.1295</v>
      </c>
      <c r="D7" s="35">
        <v>0.1187</v>
      </c>
      <c r="E7" s="35">
        <v>0.1303</v>
      </c>
      <c r="F7" s="35">
        <v>0.1193</v>
      </c>
    </row>
    <row r="8" spans="1:6" x14ac:dyDescent="0.25">
      <c r="A8" t="s">
        <v>146</v>
      </c>
      <c r="B8" s="35">
        <v>4.7699999999999999E-2</v>
      </c>
      <c r="C8" s="35">
        <v>4.1300000000000003E-2</v>
      </c>
      <c r="D8" s="35">
        <v>4.9500000000000002E-2</v>
      </c>
      <c r="E8" s="35">
        <v>5.1299999999999998E-2</v>
      </c>
      <c r="F8" s="35">
        <v>3.7900000000000003E-2</v>
      </c>
    </row>
    <row r="9" spans="1:6" x14ac:dyDescent="0.25">
      <c r="A9" t="s">
        <v>147</v>
      </c>
      <c r="B9" s="35">
        <v>0.80830000000000002</v>
      </c>
      <c r="C9" s="35">
        <v>0.86709999999999998</v>
      </c>
      <c r="D9" s="35">
        <v>0.78539999999999999</v>
      </c>
      <c r="E9" s="35">
        <v>0.85150000000000003</v>
      </c>
      <c r="F9" s="35">
        <v>0.84250000000000003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2020-04-12T14:22:21Z</dcterms:modified>
</cp:coreProperties>
</file>