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C22" i="2" l="1"/>
  <c r="D22" i="2"/>
  <c r="E22" i="2"/>
  <c r="F22" i="2"/>
  <c r="G22" i="2"/>
  <c r="B22" i="2"/>
  <c r="E28" i="1"/>
  <c r="E44" i="1"/>
  <c r="H27" i="3" l="1"/>
  <c r="H26" i="3"/>
  <c r="H24" i="3"/>
  <c r="H22" i="3"/>
  <c r="H17" i="3"/>
  <c r="H9" i="3"/>
  <c r="G28" i="2"/>
  <c r="G25" i="2"/>
  <c r="G27" i="2" s="1"/>
  <c r="G21" i="2"/>
  <c r="G15" i="2"/>
  <c r="G14" i="2"/>
  <c r="G9" i="2"/>
  <c r="F28" i="1"/>
  <c r="G28" i="1"/>
  <c r="G47" i="1"/>
  <c r="G46" i="1"/>
  <c r="F44" i="1"/>
  <c r="F30" i="1"/>
  <c r="G44" i="1"/>
  <c r="G30" i="1"/>
  <c r="F23" i="1"/>
  <c r="F16" i="1"/>
  <c r="F14" i="1"/>
  <c r="F10" i="1"/>
  <c r="G23" i="1"/>
  <c r="G16" i="1"/>
  <c r="G10" i="1"/>
  <c r="G14" i="1" s="1"/>
  <c r="F14" i="2" l="1"/>
  <c r="C47" i="1" l="1"/>
  <c r="D47" i="1"/>
  <c r="E47" i="1"/>
  <c r="F47" i="1"/>
  <c r="B47" i="1"/>
  <c r="C15" i="2" l="1"/>
  <c r="D15" i="2"/>
  <c r="E15" i="2"/>
  <c r="F15" i="2"/>
  <c r="C9" i="2"/>
  <c r="C14" i="2" s="1"/>
  <c r="C21" i="2" s="1"/>
  <c r="C25" i="2" s="1"/>
  <c r="D9" i="2"/>
  <c r="D14" i="2" s="1"/>
  <c r="D21" i="2" s="1"/>
  <c r="D25" i="2" s="1"/>
  <c r="E9" i="2"/>
  <c r="E14" i="2" s="1"/>
  <c r="E21" i="2" s="1"/>
  <c r="E25" i="2" s="1"/>
  <c r="F9" i="2"/>
  <c r="F21" i="2" s="1"/>
  <c r="F25" i="2" s="1"/>
  <c r="D27" i="2" l="1"/>
  <c r="B15" i="2"/>
  <c r="B9" i="2"/>
  <c r="B14" i="2" s="1"/>
  <c r="B21" i="2" s="1"/>
  <c r="B25" i="2" l="1"/>
  <c r="B27" i="2" s="1"/>
  <c r="C27" i="2"/>
  <c r="D20" i="3"/>
  <c r="E20" i="3"/>
  <c r="F20" i="3"/>
  <c r="D13" i="3"/>
  <c r="E26" i="3"/>
  <c r="F26" i="3"/>
  <c r="T24" i="3"/>
  <c r="U24" i="3"/>
  <c r="V24" i="3"/>
  <c r="W24" i="3"/>
  <c r="D17" i="3"/>
  <c r="E17" i="3"/>
  <c r="F17" i="3"/>
  <c r="F22" i="3" s="1"/>
  <c r="F24" i="3" s="1"/>
  <c r="G17" i="3"/>
  <c r="G22" i="3" s="1"/>
  <c r="G24" i="3" s="1"/>
  <c r="D9" i="3"/>
  <c r="D26" i="3" s="1"/>
  <c r="C44" i="1"/>
  <c r="C30" i="1"/>
  <c r="C23" i="1"/>
  <c r="C16" i="1"/>
  <c r="C10" i="1"/>
  <c r="C14" i="1" s="1"/>
  <c r="C46" i="1" s="1"/>
  <c r="C20" i="3"/>
  <c r="C22" i="3" s="1"/>
  <c r="C24" i="3" s="1"/>
  <c r="C17" i="3"/>
  <c r="C9" i="3"/>
  <c r="C26" i="3" s="1"/>
  <c r="D46" i="1"/>
  <c r="E46" i="1"/>
  <c r="B30" i="1"/>
  <c r="B44" i="1" s="1"/>
  <c r="B45" i="1" s="1"/>
  <c r="B23" i="1"/>
  <c r="B16" i="1"/>
  <c r="B10" i="1"/>
  <c r="B14" i="1" s="1"/>
  <c r="B46" i="1" s="1"/>
  <c r="E22" i="3" l="1"/>
  <c r="E24" i="3" s="1"/>
  <c r="B28" i="1"/>
  <c r="D22" i="3"/>
  <c r="D24" i="3" s="1"/>
  <c r="C28" i="1"/>
  <c r="G26" i="3"/>
  <c r="E27" i="2"/>
  <c r="F27" i="2"/>
  <c r="F46" i="1"/>
</calcChain>
</file>

<file path=xl/sharedStrings.xml><?xml version="1.0" encoding="utf-8"?>
<sst xmlns="http://schemas.openxmlformats.org/spreadsheetml/2006/main" count="92" uniqueCount="81">
  <si>
    <t>Premium on Right Share/ Share Premium</t>
  </si>
  <si>
    <t>Reserve For Exceptional Losses</t>
  </si>
  <si>
    <t>Reserve &amp; Surplus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</si>
  <si>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</si>
  <si>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</si>
  <si>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</si>
  <si>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</si>
  <si>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</si>
  <si>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</si>
  <si>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</si>
  <si>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</si>
  <si>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</si>
  <si>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</si>
  <si>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</si>
  <si>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National Bond/ Government Treasury Bond/Investment in Bangladesh Govt treasury bond</t>
  </si>
  <si>
    <t>Share &amp; Debenture/ Investment in Shares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</si>
  <si>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</si>
  <si>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</si>
  <si>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</si>
  <si>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</si>
  <si>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</si>
  <si>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Advance Income Tax</t>
  </si>
  <si>
    <t>-</t>
  </si>
  <si>
    <t>Insurance Stamps In Hand</t>
  </si>
  <si>
    <t>Deferred Tax Assets</t>
  </si>
  <si>
    <t>Dividend Income</t>
  </si>
  <si>
    <t>Interest,Dividend &amp; Rents</t>
  </si>
  <si>
    <t>Other Income/ Misc Income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</si>
  <si>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</si>
  <si>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</si>
  <si>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</si>
  <si>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</si>
  <si>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</si>
  <si>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Directors Fee</t>
  </si>
  <si>
    <t>Audit Fees</t>
  </si>
  <si>
    <t>Depreciation</t>
  </si>
  <si>
    <t>Registration &amp; Renewal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</si>
  <si>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</si>
  <si>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</si>
  <si>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</si>
  <si>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</si>
  <si>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</si>
  <si>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Sales Of Share</t>
  </si>
  <si>
    <t>Interest Received</t>
  </si>
  <si>
    <t>Investment In Share/ Purchase of Share</t>
  </si>
  <si>
    <t>Dividend Paid</t>
  </si>
  <si>
    <t>Marcantile Insurance Limited</t>
  </si>
  <si>
    <t>stock of printing &amp; statinory</t>
  </si>
  <si>
    <t>Dividend received</t>
  </si>
  <si>
    <t>Fixed Assets/Non current assest</t>
  </si>
  <si>
    <t>Mercantile Insurance Limited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</si>
  <si>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</si>
  <si>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</si>
  <si>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</si>
  <si>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</si>
  <si>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</si>
  <si>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</si>
  <si>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</si>
  <si>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</si>
  <si>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</si>
  <si>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</si>
  <si>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</si>
  <si>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</si>
  <si>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</si>
  <si>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</si>
  <si>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</si>
  <si>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</si>
  <si>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</si>
  <si>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</si>
  <si>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</si>
  <si>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</si>
  <si>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</si>
  <si>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</si>
  <si>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</si>
  <si>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</si>
  <si>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</si>
  <si>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</si>
  <si>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</si>
  <si>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Marcentile Insurance Limited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</si>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</sst>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0" fontId="5" fillId="0" borderId="6" xfId="0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0" fontId="5" fillId="0" borderId="7" xfId="0" applyFont="1" applyFill="1" applyBorder="1" applyAlignment="1">
      <alignment vertical="top" wrapText="1"/>
    </xf>
    <xf numFmtId="0" fontId="3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/>
    </xf>
    <xf numFmtId="0" fontId="3" fillId="0" borderId="10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11" fillId="0" borderId="1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right" wrapText="1"/>
    </xf>
    <xf numFmtId="0" fontId="1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0" fontId="11" fillId="0" borderId="4" xfId="0" applyFont="1" applyFill="1" applyBorder="1" applyAlignment="1">
      <alignment vertical="top" wrapText="1"/>
    </xf>
    <xf numFmtId="164" fontId="11" fillId="0" borderId="0" xfId="1" applyNumberFormat="1" applyFont="1" applyFill="1" applyBorder="1" applyAlignment="1">
      <alignment vertical="top" wrapText="1"/>
    </xf>
    <xf numFmtId="2" fontId="11" fillId="0" borderId="7" xfId="0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0" xfId="0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7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2" xfId="0" applyFont="1" applyBorder="1"/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right" wrapText="1"/>
    </xf>
    <xf numFmtId="0" fontId="11" fillId="0" borderId="0" xfId="0" applyFont="1" applyFill="1"/>
    <xf numFmtId="164" fontId="1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3" fillId="0" borderId="0" xfId="0" applyNumberFormat="1" applyFont="1"/>
    <xf numFmtId="164" fontId="12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vertical="top" wrapText="1"/>
    </xf>
    <xf numFmtId="164" fontId="3" fillId="0" borderId="0" xfId="1" applyNumberFormat="1" applyFont="1" applyFill="1" applyAlignment="1">
      <alignment horizontal="right" vertical="top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4" topLeftCell="B25" activePane="bottomRight" state="frozen"/>
      <selection pane="topRight" activeCell="B1" sqref="B1"/>
      <selection pane="bottomLeft" activeCell="A5" sqref="A5"/>
      <selection pane="bottomRight" activeCell="G30" sqref="G30"/>
    </sheetView>
  </sheetViews>
  <sheetFormatPr defaultRowHeight="15" x14ac:dyDescent="0.25"/>
  <cols>
    <col min="1" max="1" width="43.7109375" style="2" customWidth="1"/>
    <col min="2" max="3" width="18.140625" style="2" customWidth="1"/>
    <col min="4" max="6" width="19.28515625" style="2" bestFit="1" customWidth="1"/>
    <col min="7" max="7" width="18.42578125" style="2" bestFit="1" customWidth="1"/>
    <col min="8" max="16384" width="9.140625" style="2"/>
  </cols>
  <sheetData>
    <row r="1" spans="1:7" ht="18.75" x14ac:dyDescent="0.3">
      <c r="A1" s="3" t="s">
        <v>50</v>
      </c>
      <c r="B1" s="3"/>
      <c r="C1" s="3"/>
    </row>
    <row r="2" spans="1:7" x14ac:dyDescent="0.25">
      <c r="A2" s="21" t="s">
        <v>51</v>
      </c>
    </row>
    <row r="3" spans="1:7" ht="15.75" thickBot="1" x14ac:dyDescent="0.3">
      <c r="A3" s="21" t="s">
        <v>52</v>
      </c>
    </row>
    <row r="4" spans="1:7" ht="15.75" x14ac:dyDescent="0.25">
      <c r="A4" s="4"/>
      <c r="B4" s="5">
        <v>2013</v>
      </c>
      <c r="C4" s="5">
        <v>2014</v>
      </c>
      <c r="D4" s="6">
        <v>2015</v>
      </c>
      <c r="E4" s="6">
        <v>2016</v>
      </c>
      <c r="F4" s="7">
        <v>2017</v>
      </c>
      <c r="G4" s="80">
        <v>2018</v>
      </c>
    </row>
    <row r="5" spans="1:7" ht="15.75" x14ac:dyDescent="0.25">
      <c r="A5" s="25" t="s">
        <v>53</v>
      </c>
      <c r="B5" s="22"/>
      <c r="C5" s="22"/>
      <c r="D5" s="23"/>
      <c r="E5" s="23"/>
      <c r="F5" s="24"/>
      <c r="G5" s="1"/>
    </row>
    <row r="6" spans="1:7" ht="15.75" x14ac:dyDescent="0.25">
      <c r="A6" s="26"/>
      <c r="B6" s="22"/>
      <c r="C6" s="22"/>
      <c r="D6" s="23"/>
      <c r="E6" s="23"/>
      <c r="F6" s="24"/>
      <c r="G6" s="1"/>
    </row>
    <row r="7" spans="1:7" ht="15.75" x14ac:dyDescent="0.25">
      <c r="A7" s="27" t="s">
        <v>54</v>
      </c>
      <c r="B7" s="22"/>
      <c r="C7" s="22"/>
      <c r="D7" s="23"/>
      <c r="E7" s="23"/>
      <c r="F7" s="24"/>
      <c r="G7" s="1"/>
    </row>
    <row r="8" spans="1:7" ht="15.75" x14ac:dyDescent="0.25">
      <c r="A8" s="28" t="s">
        <v>55</v>
      </c>
      <c r="B8" s="9">
        <v>430953600</v>
      </c>
      <c r="C8" s="9">
        <v>430953600</v>
      </c>
      <c r="D8" s="83">
        <v>430953600</v>
      </c>
      <c r="E8" s="83">
        <v>430953600</v>
      </c>
      <c r="F8" s="84">
        <v>430953600</v>
      </c>
      <c r="G8" s="81">
        <v>430953600</v>
      </c>
    </row>
    <row r="9" spans="1:7" ht="15.75" x14ac:dyDescent="0.25">
      <c r="A9" s="28" t="s">
        <v>0</v>
      </c>
      <c r="B9" s="9">
        <v>74814125</v>
      </c>
      <c r="C9" s="9">
        <v>74814125</v>
      </c>
      <c r="D9" s="83">
        <v>74814125</v>
      </c>
      <c r="E9" s="83">
        <v>74814125</v>
      </c>
      <c r="F9" s="84">
        <v>74814125</v>
      </c>
      <c r="G9" s="81">
        <v>74814125</v>
      </c>
    </row>
    <row r="10" spans="1:7" ht="15.75" x14ac:dyDescent="0.25">
      <c r="A10" s="28" t="s">
        <v>56</v>
      </c>
      <c r="B10" s="13">
        <f>SUM(B11:B13)</f>
        <v>174605554</v>
      </c>
      <c r="C10" s="13">
        <f>SUM(C11:C13)</f>
        <v>194409017</v>
      </c>
      <c r="D10" s="85">
        <v>200733448</v>
      </c>
      <c r="E10" s="85">
        <v>242475847</v>
      </c>
      <c r="F10" s="82">
        <f>SUM(F11:F13)</f>
        <v>272672437</v>
      </c>
      <c r="G10" s="82">
        <f>SUM(G11:G13)</f>
        <v>268378873</v>
      </c>
    </row>
    <row r="11" spans="1:7" ht="15.75" x14ac:dyDescent="0.25">
      <c r="A11" s="8" t="s">
        <v>1</v>
      </c>
      <c r="B11" s="9">
        <v>118990852</v>
      </c>
      <c r="C11" s="9">
        <v>135937126</v>
      </c>
      <c r="D11" s="83">
        <v>152919729</v>
      </c>
      <c r="E11" s="83">
        <v>170352231</v>
      </c>
      <c r="F11" s="84">
        <v>188866568</v>
      </c>
      <c r="G11" s="81">
        <v>208004244</v>
      </c>
    </row>
    <row r="12" spans="1:7" ht="15.75" x14ac:dyDescent="0.25">
      <c r="A12" s="8" t="s">
        <v>2</v>
      </c>
      <c r="B12" s="9">
        <v>14000000</v>
      </c>
      <c r="C12" s="9">
        <v>14300000</v>
      </c>
      <c r="D12" s="83">
        <v>14500000</v>
      </c>
      <c r="E12" s="83">
        <v>14700000</v>
      </c>
      <c r="F12" s="84">
        <v>18700000</v>
      </c>
      <c r="G12" s="81">
        <v>19700000</v>
      </c>
    </row>
    <row r="13" spans="1:7" ht="15.75" x14ac:dyDescent="0.25">
      <c r="A13" s="8" t="s">
        <v>3</v>
      </c>
      <c r="B13" s="9">
        <v>41614702</v>
      </c>
      <c r="C13" s="9">
        <v>44171891</v>
      </c>
      <c r="D13" s="83">
        <v>33313719</v>
      </c>
      <c r="E13" s="83">
        <v>57423616</v>
      </c>
      <c r="F13" s="84">
        <v>65105869</v>
      </c>
      <c r="G13" s="81">
        <v>40674629</v>
      </c>
    </row>
    <row r="14" spans="1:7" ht="15.75" x14ac:dyDescent="0.25">
      <c r="A14" s="12"/>
      <c r="B14" s="13">
        <f>B10+B9+B8</f>
        <v>680373279</v>
      </c>
      <c r="C14" s="13">
        <f>C10+C9+C8</f>
        <v>700176742</v>
      </c>
      <c r="D14" s="85">
        <v>706501173</v>
      </c>
      <c r="E14" s="85">
        <v>748243572</v>
      </c>
      <c r="F14" s="82">
        <f>SUM(F8:F10)</f>
        <v>778440162</v>
      </c>
      <c r="G14" s="82">
        <f>SUM(G8:G10)</f>
        <v>774146598</v>
      </c>
    </row>
    <row r="15" spans="1:7" ht="15.75" x14ac:dyDescent="0.25">
      <c r="A15" s="12"/>
      <c r="B15" s="13"/>
      <c r="C15" s="13"/>
      <c r="D15" s="85"/>
      <c r="E15" s="85"/>
      <c r="F15" s="86"/>
      <c r="G15" s="81"/>
    </row>
    <row r="16" spans="1:7" ht="15.75" x14ac:dyDescent="0.25">
      <c r="A16" s="28" t="s">
        <v>57</v>
      </c>
      <c r="B16" s="13">
        <f>SUM(B17:B20)</f>
        <v>86414892</v>
      </c>
      <c r="C16" s="13">
        <f>SUM(C17:C20)</f>
        <v>93242610</v>
      </c>
      <c r="D16" s="85">
        <v>93470639</v>
      </c>
      <c r="E16" s="85">
        <v>96028724</v>
      </c>
      <c r="F16" s="82">
        <f>SUM(F17:F20)</f>
        <v>102027395</v>
      </c>
      <c r="G16" s="82">
        <f>SUM(G17:G20)</f>
        <v>95829653</v>
      </c>
    </row>
    <row r="17" spans="1:7" ht="15.75" x14ac:dyDescent="0.25">
      <c r="A17" s="8" t="s">
        <v>4</v>
      </c>
      <c r="B17" s="9">
        <v>10639032</v>
      </c>
      <c r="C17" s="9">
        <v>14198934</v>
      </c>
      <c r="D17" s="83">
        <v>22171628</v>
      </c>
      <c r="E17" s="83">
        <v>23786960</v>
      </c>
      <c r="F17" s="84">
        <v>21563926</v>
      </c>
      <c r="G17" s="81">
        <v>32242032</v>
      </c>
    </row>
    <row r="18" spans="1:7" ht="15.75" x14ac:dyDescent="0.25">
      <c r="A18" s="8" t="s">
        <v>5</v>
      </c>
      <c r="B18" s="9">
        <v>59520403</v>
      </c>
      <c r="C18" s="9">
        <v>66759055</v>
      </c>
      <c r="D18" s="83">
        <v>56506207</v>
      </c>
      <c r="E18" s="83">
        <v>55310627</v>
      </c>
      <c r="F18" s="84">
        <v>63867478</v>
      </c>
      <c r="G18" s="81">
        <v>49154107</v>
      </c>
    </row>
    <row r="19" spans="1:7" ht="15.75" x14ac:dyDescent="0.25">
      <c r="A19" s="8" t="s">
        <v>6</v>
      </c>
      <c r="B19" s="9">
        <v>6559367</v>
      </c>
      <c r="C19" s="9">
        <v>6879014</v>
      </c>
      <c r="D19" s="83">
        <v>7679567</v>
      </c>
      <c r="E19" s="83">
        <v>7297252</v>
      </c>
      <c r="F19" s="84">
        <v>6577844</v>
      </c>
      <c r="G19" s="81">
        <v>4817099</v>
      </c>
    </row>
    <row r="20" spans="1:7" ht="15.75" x14ac:dyDescent="0.25">
      <c r="A20" s="8" t="s">
        <v>7</v>
      </c>
      <c r="B20" s="9">
        <v>9696090</v>
      </c>
      <c r="C20" s="9">
        <v>5405607</v>
      </c>
      <c r="D20" s="83">
        <v>7113237</v>
      </c>
      <c r="E20" s="83">
        <v>9633885</v>
      </c>
      <c r="F20" s="84">
        <v>10018147</v>
      </c>
      <c r="G20" s="81">
        <v>9616415</v>
      </c>
    </row>
    <row r="21" spans="1:7" ht="15.75" x14ac:dyDescent="0.25">
      <c r="A21" s="28" t="s">
        <v>8</v>
      </c>
      <c r="B21" s="13">
        <v>14581191</v>
      </c>
      <c r="C21" s="13">
        <v>19927417</v>
      </c>
      <c r="D21" s="85">
        <v>24514180</v>
      </c>
      <c r="E21" s="85">
        <v>43437316</v>
      </c>
      <c r="F21" s="86">
        <v>39150834</v>
      </c>
      <c r="G21" s="82">
        <v>25204344</v>
      </c>
    </row>
    <row r="22" spans="1:7" ht="15.75" x14ac:dyDescent="0.25">
      <c r="A22" s="28"/>
      <c r="B22" s="13"/>
      <c r="C22" s="13"/>
      <c r="D22" s="85"/>
      <c r="E22" s="85"/>
      <c r="F22" s="86"/>
      <c r="G22" s="81"/>
    </row>
    <row r="23" spans="1:7" ht="15.75" x14ac:dyDescent="0.25">
      <c r="A23" s="28" t="s">
        <v>9</v>
      </c>
      <c r="B23" s="13">
        <f>B24+B25</f>
        <v>236593519</v>
      </c>
      <c r="C23" s="13">
        <f>C24+C25</f>
        <v>251754070</v>
      </c>
      <c r="D23" s="85">
        <v>479601302</v>
      </c>
      <c r="E23" s="85">
        <v>457348343</v>
      </c>
      <c r="F23" s="82">
        <f>SUM(F24:F26)</f>
        <v>460641967</v>
      </c>
      <c r="G23" s="82">
        <f>SUM(G24:G26)</f>
        <v>884164110</v>
      </c>
    </row>
    <row r="24" spans="1:7" ht="15.75" x14ac:dyDescent="0.25">
      <c r="A24" s="29" t="s">
        <v>10</v>
      </c>
      <c r="B24" s="9">
        <v>179477294</v>
      </c>
      <c r="C24" s="9">
        <v>176550000</v>
      </c>
      <c r="D24" s="83">
        <v>176096500</v>
      </c>
      <c r="E24" s="83">
        <v>174000000</v>
      </c>
      <c r="F24" s="84">
        <v>149000000</v>
      </c>
      <c r="G24" s="81">
        <v>174500000</v>
      </c>
    </row>
    <row r="25" spans="1:7" ht="15.75" x14ac:dyDescent="0.25">
      <c r="A25" s="29" t="s">
        <v>11</v>
      </c>
      <c r="B25" s="9">
        <v>57116225</v>
      </c>
      <c r="C25" s="9">
        <v>75204070</v>
      </c>
      <c r="D25" s="83">
        <v>93483428</v>
      </c>
      <c r="E25" s="83">
        <v>53210570</v>
      </c>
      <c r="F25" s="84">
        <v>174119859</v>
      </c>
      <c r="G25" s="81">
        <v>558420286</v>
      </c>
    </row>
    <row r="26" spans="1:7" ht="15.75" x14ac:dyDescent="0.25">
      <c r="A26" s="8" t="s">
        <v>12</v>
      </c>
      <c r="B26" s="13">
        <v>144829211</v>
      </c>
      <c r="C26" s="9">
        <v>172465317</v>
      </c>
      <c r="D26" s="83">
        <v>210021374</v>
      </c>
      <c r="E26" s="83">
        <v>230137773</v>
      </c>
      <c r="F26" s="84">
        <v>137522108</v>
      </c>
      <c r="G26" s="81">
        <v>151243824</v>
      </c>
    </row>
    <row r="27" spans="1:7" ht="15.75" x14ac:dyDescent="0.25">
      <c r="A27" s="12"/>
      <c r="B27" s="13"/>
      <c r="C27" s="9"/>
      <c r="D27" s="83"/>
      <c r="E27" s="83"/>
      <c r="F27" s="84"/>
      <c r="G27" s="81"/>
    </row>
    <row r="28" spans="1:7" ht="15.75" x14ac:dyDescent="0.25">
      <c r="A28" s="12"/>
      <c r="B28" s="13">
        <f>B26+B23+B21+B16+B14</f>
        <v>1162792092</v>
      </c>
      <c r="C28" s="13">
        <f>C26+C23+C21+C16+C14</f>
        <v>1237566156</v>
      </c>
      <c r="D28" s="85">
        <v>1304087294</v>
      </c>
      <c r="E28" s="82">
        <f>E14+E16+E21+E23</f>
        <v>1345057955</v>
      </c>
      <c r="F28" s="82">
        <f>F14+F16+F21+F23+1</f>
        <v>1380260359</v>
      </c>
      <c r="G28" s="82">
        <f>G14+G16+G21+G23-1</f>
        <v>1779344704</v>
      </c>
    </row>
    <row r="29" spans="1:7" ht="15.75" x14ac:dyDescent="0.25">
      <c r="A29" s="30" t="s">
        <v>58</v>
      </c>
      <c r="B29" s="13"/>
      <c r="C29" s="13"/>
      <c r="D29" s="85"/>
      <c r="E29" s="85"/>
      <c r="F29" s="86"/>
      <c r="G29" s="81"/>
    </row>
    <row r="30" spans="1:7" ht="15.75" x14ac:dyDescent="0.25">
      <c r="A30" s="31" t="s">
        <v>13</v>
      </c>
      <c r="B30" s="13">
        <f>B31+B32</f>
        <v>86132442</v>
      </c>
      <c r="C30" s="13">
        <f>C31+C32</f>
        <v>67443528</v>
      </c>
      <c r="D30" s="85">
        <v>83359426</v>
      </c>
      <c r="E30" s="85">
        <v>74234242</v>
      </c>
      <c r="F30" s="87">
        <f>F31+F32</f>
        <v>112194618</v>
      </c>
      <c r="G30" s="13">
        <f>G31+G32</f>
        <v>90765782</v>
      </c>
    </row>
    <row r="31" spans="1:7" ht="47.25" x14ac:dyDescent="0.25">
      <c r="A31" s="8" t="s">
        <v>14</v>
      </c>
      <c r="B31" s="9">
        <v>25000000</v>
      </c>
      <c r="C31" s="9">
        <v>25000000</v>
      </c>
      <c r="D31" s="83">
        <v>25000000</v>
      </c>
      <c r="E31" s="83">
        <v>25000000</v>
      </c>
      <c r="F31" s="84">
        <v>25000000</v>
      </c>
      <c r="G31" s="81">
        <v>25000000</v>
      </c>
    </row>
    <row r="32" spans="1:7" ht="15.75" x14ac:dyDescent="0.25">
      <c r="A32" s="8" t="s">
        <v>15</v>
      </c>
      <c r="B32" s="9">
        <v>61132442</v>
      </c>
      <c r="C32" s="9">
        <v>42443528</v>
      </c>
      <c r="D32" s="83">
        <v>58359426</v>
      </c>
      <c r="E32" s="83">
        <v>49234242</v>
      </c>
      <c r="F32" s="84">
        <v>87194618</v>
      </c>
      <c r="G32" s="81">
        <v>65765782</v>
      </c>
    </row>
    <row r="33" spans="1:7" ht="15.75" x14ac:dyDescent="0.25">
      <c r="A33" s="8"/>
      <c r="B33" s="9"/>
      <c r="C33" s="9"/>
      <c r="D33" s="83"/>
      <c r="E33" s="83"/>
      <c r="F33" s="84"/>
      <c r="G33" s="81"/>
    </row>
    <row r="34" spans="1:7" ht="15.75" x14ac:dyDescent="0.25">
      <c r="A34" s="8" t="s">
        <v>16</v>
      </c>
      <c r="B34" s="9">
        <v>1793710</v>
      </c>
      <c r="C34" s="9">
        <v>4450470</v>
      </c>
      <c r="D34" s="83">
        <v>2550600</v>
      </c>
      <c r="E34" s="83">
        <v>2650000</v>
      </c>
      <c r="F34" s="84">
        <v>4630570</v>
      </c>
      <c r="G34" s="81">
        <v>5627650</v>
      </c>
    </row>
    <row r="35" spans="1:7" ht="31.5" x14ac:dyDescent="0.25">
      <c r="A35" s="8" t="s">
        <v>17</v>
      </c>
      <c r="B35" s="9">
        <v>69788475</v>
      </c>
      <c r="C35" s="9">
        <v>101163923</v>
      </c>
      <c r="D35" s="83">
        <v>99564960</v>
      </c>
      <c r="E35" s="83">
        <v>85135270</v>
      </c>
      <c r="F35" s="84">
        <v>183341421</v>
      </c>
      <c r="G35" s="81">
        <v>575920794</v>
      </c>
    </row>
    <row r="36" spans="1:7" ht="15.75" x14ac:dyDescent="0.25">
      <c r="A36" s="8" t="s">
        <v>18</v>
      </c>
      <c r="B36" s="9">
        <v>3143926</v>
      </c>
      <c r="C36" s="9">
        <v>3487872</v>
      </c>
      <c r="D36" s="83">
        <v>3958362</v>
      </c>
      <c r="E36" s="83">
        <v>3590796</v>
      </c>
      <c r="F36" s="84">
        <v>3770329</v>
      </c>
      <c r="G36" s="81">
        <v>4245819</v>
      </c>
    </row>
    <row r="37" spans="1:7" ht="15.75" x14ac:dyDescent="0.25">
      <c r="A37" s="8" t="s">
        <v>19</v>
      </c>
      <c r="B37" s="9">
        <v>849235957</v>
      </c>
      <c r="C37" s="9">
        <v>894202178</v>
      </c>
      <c r="D37" s="83">
        <v>919853347</v>
      </c>
      <c r="E37" s="83">
        <v>963625948</v>
      </c>
      <c r="F37" s="84">
        <v>938771290</v>
      </c>
      <c r="G37" s="81">
        <v>939416352</v>
      </c>
    </row>
    <row r="38" spans="1:7" ht="31.5" x14ac:dyDescent="0.25">
      <c r="A38" s="8" t="s">
        <v>20</v>
      </c>
      <c r="B38" s="9">
        <v>6175000</v>
      </c>
      <c r="C38" s="9">
        <v>6175000</v>
      </c>
      <c r="D38" s="83">
        <v>6175000</v>
      </c>
      <c r="E38" s="83">
        <v>35671975</v>
      </c>
      <c r="F38" s="84">
        <v>35622050</v>
      </c>
      <c r="G38" s="81">
        <v>34863342</v>
      </c>
    </row>
    <row r="39" spans="1:7" ht="15.75" x14ac:dyDescent="0.25">
      <c r="A39" s="8" t="s">
        <v>21</v>
      </c>
      <c r="B39" s="9">
        <v>122579604</v>
      </c>
      <c r="C39" s="9">
        <v>135709477</v>
      </c>
      <c r="D39" s="83">
        <v>157545016</v>
      </c>
      <c r="E39" s="83">
        <v>176931352</v>
      </c>
      <c r="F39" s="84">
        <v>100233519</v>
      </c>
      <c r="G39" s="81">
        <v>127035119</v>
      </c>
    </row>
    <row r="40" spans="1:7" ht="15.75" x14ac:dyDescent="0.25">
      <c r="A40" s="8" t="s">
        <v>49</v>
      </c>
      <c r="B40" s="9">
        <v>23569313</v>
      </c>
      <c r="C40" s="9">
        <v>24785694</v>
      </c>
      <c r="D40" s="83">
        <v>30997385</v>
      </c>
      <c r="E40" s="83" t="s">
        <v>22</v>
      </c>
      <c r="F40" s="84" t="s">
        <v>22</v>
      </c>
      <c r="G40" s="81"/>
    </row>
    <row r="41" spans="1:7" ht="15.75" x14ac:dyDescent="0.25">
      <c r="A41" s="8" t="s">
        <v>47</v>
      </c>
      <c r="B41" s="9">
        <v>115685</v>
      </c>
      <c r="C41" s="9">
        <v>107685</v>
      </c>
      <c r="D41" s="83"/>
      <c r="E41" s="83"/>
      <c r="F41" s="84"/>
      <c r="G41" s="81"/>
    </row>
    <row r="42" spans="1:7" ht="15.75" x14ac:dyDescent="0.25">
      <c r="A42" s="8" t="s">
        <v>23</v>
      </c>
      <c r="B42" s="9">
        <v>257980</v>
      </c>
      <c r="C42" s="9">
        <v>40329</v>
      </c>
      <c r="D42" s="83">
        <v>83198</v>
      </c>
      <c r="E42" s="83">
        <v>1233565</v>
      </c>
      <c r="F42" s="84">
        <v>100179</v>
      </c>
      <c r="G42" s="81">
        <v>190279</v>
      </c>
    </row>
    <row r="43" spans="1:7" ht="15.75" x14ac:dyDescent="0.25">
      <c r="A43" s="8" t="s">
        <v>24</v>
      </c>
      <c r="B43" s="9"/>
      <c r="C43" s="9"/>
      <c r="D43" s="83" t="s">
        <v>22</v>
      </c>
      <c r="E43" s="83">
        <v>1984807</v>
      </c>
      <c r="F43" s="84">
        <v>1596383</v>
      </c>
      <c r="G43" s="81">
        <v>1279567</v>
      </c>
    </row>
    <row r="44" spans="1:7" ht="15.75" x14ac:dyDescent="0.25">
      <c r="A44" s="12"/>
      <c r="B44" s="13">
        <f>SUM(B34:B43)+B30</f>
        <v>1162792092</v>
      </c>
      <c r="C44" s="13">
        <f>SUM(C34:C43)+C30</f>
        <v>1237566156</v>
      </c>
      <c r="D44" s="85">
        <v>1304087294</v>
      </c>
      <c r="E44" s="87">
        <f>SUM(E34:E43)+E30</f>
        <v>1345057955</v>
      </c>
      <c r="F44" s="87">
        <f>SUM(F34:F43)+F30</f>
        <v>1380260359</v>
      </c>
      <c r="G44" s="87">
        <f>SUM(G34:G43)+G30</f>
        <v>1779344704</v>
      </c>
    </row>
    <row r="45" spans="1:7" ht="15.75" x14ac:dyDescent="0.25">
      <c r="A45" s="12"/>
      <c r="B45" s="13">
        <f>B28-B44</f>
        <v>0</v>
      </c>
      <c r="C45" s="13">
        <f t="shared" ref="C45:G45" si="0">C28-C44</f>
        <v>0</v>
      </c>
      <c r="D45" s="13">
        <f t="shared" si="0"/>
        <v>0</v>
      </c>
      <c r="E45" s="13">
        <f t="shared" si="0"/>
        <v>0</v>
      </c>
      <c r="F45" s="13">
        <f t="shared" si="0"/>
        <v>0</v>
      </c>
      <c r="G45" s="13">
        <f t="shared" si="0"/>
        <v>0</v>
      </c>
    </row>
    <row r="46" spans="1:7" ht="16.5" thickBot="1" x14ac:dyDescent="0.3">
      <c r="A46" s="32" t="s">
        <v>59</v>
      </c>
      <c r="B46" s="19">
        <f t="shared" ref="B46:E46" si="1">B14/(B8/10)</f>
        <v>15.787622588603506</v>
      </c>
      <c r="C46" s="19">
        <f t="shared" si="1"/>
        <v>16.24714915944547</v>
      </c>
      <c r="D46" s="19">
        <f t="shared" si="1"/>
        <v>16.393903496803368</v>
      </c>
      <c r="E46" s="19">
        <f t="shared" si="1"/>
        <v>17.362508910472034</v>
      </c>
      <c r="F46" s="19">
        <f t="shared" ref="F46:G46" si="2">F14/(F8/10)</f>
        <v>18.063201281994164</v>
      </c>
      <c r="G46" s="19">
        <f t="shared" si="2"/>
        <v>17.963571901940256</v>
      </c>
    </row>
    <row r="47" spans="1:7" ht="15.75" x14ac:dyDescent="0.25">
      <c r="A47" s="32" t="s">
        <v>60</v>
      </c>
      <c r="B47" s="88">
        <f>B8/10</f>
        <v>43095360</v>
      </c>
      <c r="C47" s="88">
        <f t="shared" ref="C47:G47" si="3">C8/10</f>
        <v>43095360</v>
      </c>
      <c r="D47" s="88">
        <f t="shared" si="3"/>
        <v>43095360</v>
      </c>
      <c r="E47" s="88">
        <f t="shared" si="3"/>
        <v>43095360</v>
      </c>
      <c r="F47" s="88">
        <f t="shared" si="3"/>
        <v>43095360</v>
      </c>
      <c r="G47" s="88">
        <f t="shared" si="3"/>
        <v>43095360</v>
      </c>
    </row>
    <row r="48" spans="1:7" ht="15.75" x14ac:dyDescent="0.25">
      <c r="A48" s="8"/>
      <c r="B48" s="9"/>
      <c r="C48" s="9"/>
      <c r="D48" s="10"/>
      <c r="E48" s="10"/>
      <c r="F48" s="11"/>
    </row>
    <row r="49" spans="1:6" ht="15.75" x14ac:dyDescent="0.25">
      <c r="A49" s="8"/>
      <c r="B49" s="9"/>
      <c r="C49" s="9"/>
      <c r="D49" s="16"/>
      <c r="E49" s="10"/>
      <c r="F49" s="17"/>
    </row>
    <row r="50" spans="1:6" ht="15.75" x14ac:dyDescent="0.25">
      <c r="A50" s="8"/>
      <c r="B50" s="9"/>
      <c r="C50" s="9"/>
      <c r="D50" s="10"/>
      <c r="E50" s="10"/>
      <c r="F50" s="11"/>
    </row>
    <row r="51" spans="1:6" ht="15.75" x14ac:dyDescent="0.25">
      <c r="A51" s="12"/>
      <c r="B51" s="13"/>
      <c r="C51" s="13"/>
      <c r="D51" s="14"/>
      <c r="E51" s="14"/>
      <c r="F51" s="15"/>
    </row>
    <row r="52" spans="1:6" ht="16.5" thickBot="1" x14ac:dyDescent="0.3">
      <c r="A52" s="18"/>
      <c r="B52" s="20"/>
      <c r="C52" s="20"/>
      <c r="D52" s="19"/>
      <c r="E52" s="19"/>
      <c r="F5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xSplit="1" ySplit="4" topLeftCell="F14" activePane="bottomRight" state="frozen"/>
      <selection pane="topRight" activeCell="B1" sqref="B1"/>
      <selection pane="bottomLeft" activeCell="A5" sqref="A5"/>
      <selection pane="bottomRight" activeCell="F21" sqref="F21"/>
    </sheetView>
  </sheetViews>
  <sheetFormatPr defaultRowHeight="15" x14ac:dyDescent="0.25"/>
  <cols>
    <col min="1" max="1" width="44.5703125" style="2" customWidth="1"/>
    <col min="2" max="2" width="16.28515625" style="2" customWidth="1"/>
    <col min="3" max="3" width="18.140625" style="2" customWidth="1"/>
    <col min="4" max="4" width="15.85546875" style="2" customWidth="1"/>
    <col min="5" max="6" width="17.28515625" style="2" bestFit="1" customWidth="1"/>
    <col min="7" max="7" width="15" style="2" bestFit="1" customWidth="1"/>
    <col min="8" max="16384" width="9.140625" style="2"/>
  </cols>
  <sheetData>
    <row r="1" spans="1:7" ht="18.75" x14ac:dyDescent="0.3">
      <c r="A1" s="3" t="s">
        <v>46</v>
      </c>
      <c r="B1" s="3"/>
      <c r="C1" s="3"/>
    </row>
    <row r="2" spans="1:7" ht="15.75" x14ac:dyDescent="0.25">
      <c r="A2" s="61" t="s">
        <v>61</v>
      </c>
    </row>
    <row r="3" spans="1:7" ht="15.75" thickBot="1" x14ac:dyDescent="0.3">
      <c r="A3" s="21" t="s">
        <v>52</v>
      </c>
    </row>
    <row r="4" spans="1:7" x14ac:dyDescent="0.25">
      <c r="A4" s="33"/>
      <c r="B4" s="34">
        <v>2013</v>
      </c>
      <c r="C4" s="34">
        <v>2014</v>
      </c>
      <c r="D4" s="35">
        <v>2015</v>
      </c>
      <c r="E4" s="35">
        <v>2016</v>
      </c>
      <c r="F4" s="36">
        <v>2017</v>
      </c>
      <c r="G4" s="63">
        <v>2018</v>
      </c>
    </row>
    <row r="5" spans="1:7" x14ac:dyDescent="0.25">
      <c r="A5" s="65" t="s">
        <v>62</v>
      </c>
      <c r="B5" s="62"/>
      <c r="C5" s="62"/>
      <c r="D5" s="63"/>
      <c r="E5" s="63"/>
      <c r="F5" s="64"/>
    </row>
    <row r="6" spans="1:7" x14ac:dyDescent="0.25">
      <c r="A6" s="37" t="s">
        <v>25</v>
      </c>
      <c r="B6" s="38">
        <v>599194</v>
      </c>
      <c r="C6" s="38"/>
      <c r="D6" s="39">
        <v>1712879</v>
      </c>
      <c r="E6" s="39" t="s">
        <v>22</v>
      </c>
      <c r="F6" s="40" t="s">
        <v>22</v>
      </c>
    </row>
    <row r="7" spans="1:7" x14ac:dyDescent="0.25">
      <c r="A7" s="37" t="s">
        <v>26</v>
      </c>
      <c r="B7" s="38">
        <v>71555172</v>
      </c>
      <c r="C7" s="38">
        <v>77328788</v>
      </c>
      <c r="D7" s="39">
        <v>77985098</v>
      </c>
      <c r="E7" s="39">
        <v>82896923</v>
      </c>
      <c r="F7" s="40">
        <v>73377596</v>
      </c>
      <c r="G7" s="66">
        <v>64183705</v>
      </c>
    </row>
    <row r="8" spans="1:7" x14ac:dyDescent="0.25">
      <c r="A8" s="37" t="s">
        <v>27</v>
      </c>
      <c r="B8" s="41">
        <v>2610024</v>
      </c>
      <c r="C8" s="38">
        <v>802376</v>
      </c>
      <c r="D8" s="39">
        <v>448093</v>
      </c>
      <c r="E8" s="39">
        <v>511587</v>
      </c>
      <c r="F8" s="40">
        <v>180000</v>
      </c>
      <c r="G8" s="66">
        <v>180000</v>
      </c>
    </row>
    <row r="9" spans="1:7" x14ac:dyDescent="0.25">
      <c r="A9" s="65" t="s">
        <v>28</v>
      </c>
      <c r="B9" s="43">
        <f>SUM(B10:B13)</f>
        <v>12530542</v>
      </c>
      <c r="C9" s="43">
        <f t="shared" ref="C9:F9" si="0">SUM(C10:C13)</f>
        <v>14281314</v>
      </c>
      <c r="D9" s="43">
        <f t="shared" si="0"/>
        <v>10552965</v>
      </c>
      <c r="E9" s="43">
        <f t="shared" si="0"/>
        <v>12402147</v>
      </c>
      <c r="F9" s="43">
        <f t="shared" si="0"/>
        <v>5992876</v>
      </c>
      <c r="G9" s="43">
        <f>SUM(G10:G13)</f>
        <v>2008619</v>
      </c>
    </row>
    <row r="10" spans="1:7" x14ac:dyDescent="0.25">
      <c r="A10" s="37" t="s">
        <v>29</v>
      </c>
      <c r="B10" s="38">
        <v>-83184154</v>
      </c>
      <c r="C10" s="38">
        <v>-75488902</v>
      </c>
      <c r="D10" s="39">
        <v>-54693945</v>
      </c>
      <c r="E10" s="39">
        <v>-26848800</v>
      </c>
      <c r="F10" s="40">
        <v>-72679917</v>
      </c>
      <c r="G10" s="66">
        <v>-60155541</v>
      </c>
    </row>
    <row r="11" spans="1:7" x14ac:dyDescent="0.25">
      <c r="A11" s="37" t="s">
        <v>30</v>
      </c>
      <c r="B11" s="38">
        <v>92130568</v>
      </c>
      <c r="C11" s="38">
        <v>71639083</v>
      </c>
      <c r="D11" s="39">
        <v>58991128</v>
      </c>
      <c r="E11" s="39">
        <v>39067522</v>
      </c>
      <c r="F11" s="40">
        <v>54925643</v>
      </c>
      <c r="G11" s="66">
        <v>47922815</v>
      </c>
    </row>
    <row r="12" spans="1:7" x14ac:dyDescent="0.25">
      <c r="A12" s="37" t="s">
        <v>31</v>
      </c>
      <c r="B12" s="38">
        <v>5471859</v>
      </c>
      <c r="C12" s="38">
        <v>4236185</v>
      </c>
      <c r="D12" s="39">
        <v>1742015</v>
      </c>
      <c r="E12" s="39">
        <v>-1101318</v>
      </c>
      <c r="F12" s="40">
        <v>10202422</v>
      </c>
      <c r="G12" s="66">
        <v>3208174</v>
      </c>
    </row>
    <row r="13" spans="1:7" x14ac:dyDescent="0.25">
      <c r="A13" s="37" t="s">
        <v>32</v>
      </c>
      <c r="B13" s="38">
        <v>-1887731</v>
      </c>
      <c r="C13" s="38">
        <v>13894948</v>
      </c>
      <c r="D13" s="39">
        <v>4513767</v>
      </c>
      <c r="E13" s="39">
        <v>1284743</v>
      </c>
      <c r="F13" s="40">
        <v>13544728</v>
      </c>
      <c r="G13" s="66">
        <v>11033171</v>
      </c>
    </row>
    <row r="14" spans="1:7" x14ac:dyDescent="0.25">
      <c r="A14" s="42"/>
      <c r="B14" s="43">
        <f>SUM(B6:B9)</f>
        <v>87294932</v>
      </c>
      <c r="C14" s="43">
        <f t="shared" ref="C14:E14" si="1">SUM(C6:C9)</f>
        <v>92412478</v>
      </c>
      <c r="D14" s="43">
        <f t="shared" si="1"/>
        <v>90699035</v>
      </c>
      <c r="E14" s="43">
        <f t="shared" si="1"/>
        <v>95810657</v>
      </c>
      <c r="F14" s="43">
        <f>SUM(F6:F9)</f>
        <v>79550472</v>
      </c>
      <c r="G14" s="89">
        <f>G7+G8+G9</f>
        <v>66372324</v>
      </c>
    </row>
    <row r="15" spans="1:7" x14ac:dyDescent="0.25">
      <c r="A15" s="65" t="s">
        <v>63</v>
      </c>
      <c r="B15" s="43">
        <f>SUM(B16:B19)</f>
        <v>4154332</v>
      </c>
      <c r="C15" s="43">
        <f t="shared" ref="C15:G15" si="2">SUM(C16:C19)</f>
        <v>3798784</v>
      </c>
      <c r="D15" s="43">
        <f t="shared" si="2"/>
        <v>7622162</v>
      </c>
      <c r="E15" s="43">
        <f t="shared" si="2"/>
        <v>7910021</v>
      </c>
      <c r="F15" s="43">
        <f t="shared" si="2"/>
        <v>8150544</v>
      </c>
      <c r="G15" s="43">
        <f t="shared" si="2"/>
        <v>6806487</v>
      </c>
    </row>
    <row r="16" spans="1:7" x14ac:dyDescent="0.25">
      <c r="A16" s="37" t="s">
        <v>33</v>
      </c>
      <c r="B16" s="38"/>
      <c r="C16" s="38"/>
      <c r="D16" s="39">
        <v>270000</v>
      </c>
      <c r="E16" s="39">
        <v>375000</v>
      </c>
      <c r="F16" s="40">
        <v>445000</v>
      </c>
      <c r="G16" s="66">
        <v>736700</v>
      </c>
    </row>
    <row r="17" spans="1:7" x14ac:dyDescent="0.25">
      <c r="A17" s="37" t="s">
        <v>34</v>
      </c>
      <c r="B17" s="38"/>
      <c r="C17" s="38"/>
      <c r="D17" s="39">
        <v>40250</v>
      </c>
      <c r="E17" s="39">
        <v>50000</v>
      </c>
      <c r="F17" s="40">
        <v>50000</v>
      </c>
      <c r="G17" s="66">
        <v>62500</v>
      </c>
    </row>
    <row r="18" spans="1:7" x14ac:dyDescent="0.25">
      <c r="A18" s="37" t="s">
        <v>35</v>
      </c>
      <c r="B18" s="38">
        <v>4154332</v>
      </c>
      <c r="C18" s="38">
        <v>3798784</v>
      </c>
      <c r="D18" s="39">
        <v>5585321</v>
      </c>
      <c r="E18" s="39">
        <v>5147365</v>
      </c>
      <c r="F18" s="40">
        <v>5201482</v>
      </c>
      <c r="G18" s="66">
        <v>5161211</v>
      </c>
    </row>
    <row r="19" spans="1:7" x14ac:dyDescent="0.25">
      <c r="A19" s="37" t="s">
        <v>36</v>
      </c>
      <c r="B19" s="38"/>
      <c r="C19" s="38"/>
      <c r="D19" s="39">
        <v>1726591</v>
      </c>
      <c r="E19" s="39">
        <v>2337656</v>
      </c>
      <c r="F19" s="40">
        <v>2454062</v>
      </c>
      <c r="G19" s="66">
        <v>846076</v>
      </c>
    </row>
    <row r="20" spans="1:7" x14ac:dyDescent="0.25">
      <c r="A20" s="37"/>
      <c r="B20" s="38"/>
      <c r="C20" s="38"/>
      <c r="D20" s="39"/>
      <c r="E20" s="39"/>
      <c r="F20" s="66"/>
    </row>
    <row r="21" spans="1:7" x14ac:dyDescent="0.25">
      <c r="A21" s="32" t="s">
        <v>64</v>
      </c>
      <c r="B21" s="43">
        <f>B14-B15</f>
        <v>83140600</v>
      </c>
      <c r="C21" s="43">
        <f t="shared" ref="C21:G21" si="3">C14-C15</f>
        <v>88613694</v>
      </c>
      <c r="D21" s="43">
        <f t="shared" si="3"/>
        <v>83076873</v>
      </c>
      <c r="E21" s="43">
        <f t="shared" si="3"/>
        <v>87900636</v>
      </c>
      <c r="F21" s="43">
        <f t="shared" si="3"/>
        <v>71399928</v>
      </c>
      <c r="G21" s="43">
        <f t="shared" si="3"/>
        <v>59565837</v>
      </c>
    </row>
    <row r="22" spans="1:7" x14ac:dyDescent="0.25">
      <c r="A22" s="27" t="s">
        <v>65</v>
      </c>
      <c r="B22" s="38">
        <f>B23+B24</f>
        <v>27650468</v>
      </c>
      <c r="C22" s="38">
        <f t="shared" ref="C22:G22" si="4">C23+C24</f>
        <v>23588222</v>
      </c>
      <c r="D22" s="38">
        <f t="shared" si="4"/>
        <v>21624791</v>
      </c>
      <c r="E22" s="38">
        <f t="shared" si="4"/>
        <v>25012591</v>
      </c>
      <c r="F22" s="38">
        <f t="shared" si="4"/>
        <v>15835637</v>
      </c>
      <c r="G22" s="38">
        <f t="shared" si="4"/>
        <v>11798472</v>
      </c>
    </row>
    <row r="23" spans="1:7" x14ac:dyDescent="0.25">
      <c r="A23" s="2" t="s">
        <v>79</v>
      </c>
      <c r="B23" s="38">
        <v>27650468</v>
      </c>
      <c r="C23" s="38">
        <v>23588222</v>
      </c>
      <c r="D23" s="39">
        <v>21624791</v>
      </c>
      <c r="E23" s="39">
        <v>27379956</v>
      </c>
      <c r="F23" s="40">
        <v>15835637</v>
      </c>
      <c r="G23" s="66">
        <v>11798472</v>
      </c>
    </row>
    <row r="24" spans="1:7" x14ac:dyDescent="0.25">
      <c r="A24" s="2" t="s">
        <v>80</v>
      </c>
      <c r="B24" s="38"/>
      <c r="C24" s="38"/>
      <c r="D24" s="39"/>
      <c r="E24" s="39">
        <v>-2367365</v>
      </c>
      <c r="F24" s="66"/>
      <c r="G24" s="66"/>
    </row>
    <row r="25" spans="1:7" x14ac:dyDescent="0.25">
      <c r="A25" s="32" t="s">
        <v>66</v>
      </c>
      <c r="B25" s="43">
        <f>B21-B22</f>
        <v>55490132</v>
      </c>
      <c r="C25" s="43">
        <f t="shared" ref="C25:G25" si="5">C21-C22</f>
        <v>65025472</v>
      </c>
      <c r="D25" s="43">
        <f t="shared" si="5"/>
        <v>61452082</v>
      </c>
      <c r="E25" s="43">
        <f t="shared" si="5"/>
        <v>62888045</v>
      </c>
      <c r="F25" s="43">
        <f t="shared" si="5"/>
        <v>55564291</v>
      </c>
      <c r="G25" s="43">
        <f t="shared" si="5"/>
        <v>47767365</v>
      </c>
    </row>
    <row r="26" spans="1:7" x14ac:dyDescent="0.25">
      <c r="A26" s="67"/>
      <c r="B26" s="43"/>
      <c r="C26" s="43"/>
      <c r="D26" s="43"/>
      <c r="E26" s="43"/>
      <c r="F26" s="43"/>
    </row>
    <row r="27" spans="1:7" ht="15.75" thickBot="1" x14ac:dyDescent="0.3">
      <c r="A27" s="32" t="s">
        <v>67</v>
      </c>
      <c r="B27" s="44">
        <f>B25/('1'!B8/10)</f>
        <v>1.2876126803442411</v>
      </c>
      <c r="C27" s="44">
        <f>C25/('1'!C8/10)</f>
        <v>1.5088740876047908</v>
      </c>
      <c r="D27" s="44">
        <f>D25/('1'!D8/10)</f>
        <v>1.425955880169002</v>
      </c>
      <c r="E27" s="44">
        <f>E25/('1'!E8/10)</f>
        <v>1.4592764743118516</v>
      </c>
      <c r="F27" s="44">
        <f>F25/('1'!F8/10)</f>
        <v>1.2893334920511164</v>
      </c>
      <c r="G27" s="44">
        <f>G25/('1'!G8/10)</f>
        <v>1.1084108590808848</v>
      </c>
    </row>
    <row r="28" spans="1:7" ht="15.75" x14ac:dyDescent="0.25">
      <c r="A28" s="68" t="s">
        <v>68</v>
      </c>
      <c r="B28" s="90">
        <v>43095360</v>
      </c>
      <c r="C28" s="90">
        <v>43095360</v>
      </c>
      <c r="D28" s="91">
        <v>43095360</v>
      </c>
      <c r="E28" s="91">
        <v>43095360</v>
      </c>
      <c r="F28" s="92">
        <v>43095360</v>
      </c>
      <c r="G28" s="41">
        <f>'1'!G8/10</f>
        <v>43095360</v>
      </c>
    </row>
    <row r="29" spans="1:7" ht="15.75" x14ac:dyDescent="0.25">
      <c r="A29" s="45"/>
      <c r="B29" s="46"/>
      <c r="C29" s="46"/>
      <c r="D29" s="47"/>
      <c r="E29" s="47"/>
      <c r="F29" s="50"/>
    </row>
    <row r="30" spans="1:7" ht="15.75" x14ac:dyDescent="0.25">
      <c r="A30" s="45"/>
      <c r="B30" s="46"/>
      <c r="C30" s="46"/>
      <c r="D30" s="47"/>
      <c r="E30" s="47"/>
      <c r="F30" s="50"/>
    </row>
    <row r="31" spans="1:7" ht="15.75" x14ac:dyDescent="0.25">
      <c r="A31" s="45"/>
      <c r="B31" s="46"/>
      <c r="C31" s="46"/>
      <c r="D31" s="47"/>
      <c r="E31" s="47"/>
      <c r="F31" s="50"/>
    </row>
    <row r="32" spans="1:7" ht="15.75" x14ac:dyDescent="0.25">
      <c r="A32" s="45"/>
      <c r="B32" s="46"/>
      <c r="C32" s="46"/>
      <c r="D32" s="47"/>
      <c r="E32" s="47"/>
      <c r="F32" s="50"/>
    </row>
    <row r="33" spans="1:6" ht="15.75" x14ac:dyDescent="0.25">
      <c r="A33" s="45"/>
      <c r="B33" s="46"/>
      <c r="C33" s="46"/>
      <c r="D33" s="48"/>
      <c r="E33" s="48"/>
      <c r="F33" s="50"/>
    </row>
    <row r="34" spans="1:6" ht="15.75" x14ac:dyDescent="0.25">
      <c r="A34" s="45"/>
      <c r="B34" s="46"/>
      <c r="C34" s="46"/>
      <c r="D34" s="47"/>
      <c r="E34" s="47"/>
      <c r="F34" s="50"/>
    </row>
    <row r="35" spans="1:6" ht="15.75" x14ac:dyDescent="0.25">
      <c r="A35" s="45"/>
      <c r="B35" s="46"/>
      <c r="C35" s="46"/>
      <c r="D35" s="47"/>
      <c r="E35" s="47"/>
      <c r="F35" s="50"/>
    </row>
    <row r="36" spans="1:6" ht="15.75" x14ac:dyDescent="0.25">
      <c r="A36" s="45"/>
      <c r="B36" s="46"/>
      <c r="C36" s="46"/>
      <c r="D36" s="48"/>
      <c r="E36" s="48"/>
      <c r="F36" s="50"/>
    </row>
    <row r="37" spans="1:6" ht="15.75" x14ac:dyDescent="0.25">
      <c r="A37" s="45"/>
      <c r="B37" s="46"/>
      <c r="C37" s="46"/>
      <c r="D37" s="47"/>
      <c r="E37" s="48"/>
      <c r="F37" s="49"/>
    </row>
    <row r="38" spans="1:6" ht="15.75" x14ac:dyDescent="0.25">
      <c r="A38" s="45"/>
      <c r="B38" s="46"/>
      <c r="C38" s="46"/>
      <c r="D38" s="47"/>
      <c r="E38" s="47"/>
      <c r="F38" s="49"/>
    </row>
    <row r="39" spans="1:6" ht="15.75" x14ac:dyDescent="0.25">
      <c r="A39" s="45"/>
      <c r="B39" s="46"/>
      <c r="C39" s="46"/>
      <c r="D39" s="47"/>
      <c r="E39" s="47"/>
      <c r="F39" s="50"/>
    </row>
    <row r="40" spans="1:6" ht="15.75" x14ac:dyDescent="0.25">
      <c r="A40" s="45"/>
      <c r="B40" s="46"/>
      <c r="C40" s="46"/>
      <c r="D40" s="48"/>
      <c r="E40" s="47"/>
      <c r="F40" s="49"/>
    </row>
    <row r="41" spans="1:6" ht="15.75" x14ac:dyDescent="0.25">
      <c r="A41" s="45"/>
      <c r="B41" s="46"/>
      <c r="C41" s="46"/>
      <c r="D41" s="47"/>
      <c r="E41" s="48"/>
      <c r="F41" s="49"/>
    </row>
    <row r="42" spans="1:6" ht="15.75" x14ac:dyDescent="0.25">
      <c r="A42" s="51"/>
      <c r="B42" s="52"/>
      <c r="C42" s="52"/>
      <c r="D42" s="53"/>
      <c r="E42" s="53"/>
      <c r="F42" s="54"/>
    </row>
    <row r="43" spans="1:6" ht="15.75" x14ac:dyDescent="0.25">
      <c r="A43" s="51"/>
      <c r="B43" s="52"/>
      <c r="C43" s="52"/>
      <c r="D43" s="53"/>
      <c r="E43" s="53"/>
      <c r="F43" s="54"/>
    </row>
    <row r="44" spans="1:6" ht="15.75" x14ac:dyDescent="0.25">
      <c r="A44" s="45"/>
      <c r="B44" s="46"/>
      <c r="C44" s="46"/>
      <c r="D44" s="47"/>
      <c r="E44" s="47"/>
      <c r="F44" s="50"/>
    </row>
    <row r="45" spans="1:6" ht="15.75" x14ac:dyDescent="0.25">
      <c r="A45" s="45"/>
      <c r="B45" s="46"/>
      <c r="C45" s="46"/>
      <c r="D45" s="47"/>
      <c r="E45" s="47"/>
      <c r="F45" s="50"/>
    </row>
    <row r="46" spans="1:6" ht="15.75" x14ac:dyDescent="0.25">
      <c r="A46" s="45"/>
      <c r="B46" s="46"/>
      <c r="C46" s="46"/>
      <c r="D46" s="47"/>
      <c r="E46" s="47"/>
      <c r="F46" s="50"/>
    </row>
    <row r="47" spans="1:6" ht="15.75" x14ac:dyDescent="0.25">
      <c r="A47" s="51"/>
      <c r="B47" s="52"/>
      <c r="C47" s="52"/>
      <c r="D47" s="48"/>
      <c r="E47" s="53"/>
      <c r="F47" s="54"/>
    </row>
    <row r="48" spans="1:6" ht="16.5" thickBot="1" x14ac:dyDescent="0.3">
      <c r="A48" s="45"/>
      <c r="B48" s="46"/>
      <c r="C48" s="46"/>
      <c r="D48" s="47"/>
      <c r="E48" s="47"/>
      <c r="F48" s="50"/>
    </row>
    <row r="49" spans="1:6" ht="16.5" thickBot="1" x14ac:dyDescent="0.3">
      <c r="A49" s="51"/>
      <c r="B49" s="52"/>
      <c r="C49" s="52"/>
      <c r="D49" s="55"/>
      <c r="E49" s="56"/>
      <c r="F49" s="57"/>
    </row>
    <row r="50" spans="1:6" ht="16.5" thickBot="1" x14ac:dyDescent="0.3">
      <c r="A50" s="58"/>
      <c r="B50" s="59"/>
      <c r="C50" s="59"/>
      <c r="D50" s="60"/>
      <c r="E50" s="60"/>
      <c r="F50" s="6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tabSelected="1" topLeftCell="B10" workbookViewId="0">
      <pane xSplit="1" topLeftCell="G1" activePane="topRight" state="frozen"/>
      <selection activeCell="B1" sqref="B1"/>
      <selection pane="topRight" activeCell="K16" sqref="K16"/>
    </sheetView>
  </sheetViews>
  <sheetFormatPr defaultRowHeight="15" x14ac:dyDescent="0.25"/>
  <cols>
    <col min="1" max="1" width="8.140625" style="1" customWidth="1"/>
    <col min="2" max="2" width="56.28515625" style="1" bestFit="1" customWidth="1"/>
    <col min="3" max="4" width="17.85546875" style="1" customWidth="1"/>
    <col min="5" max="7" width="18.140625" style="1" bestFit="1" customWidth="1"/>
    <col min="8" max="8" width="12" style="1" bestFit="1" customWidth="1"/>
    <col min="9" max="16384" width="9.140625" style="1"/>
  </cols>
  <sheetData>
    <row r="1" spans="2:8" ht="18.75" x14ac:dyDescent="0.3">
      <c r="B1" s="3" t="s">
        <v>78</v>
      </c>
      <c r="C1" s="3"/>
      <c r="D1" s="3"/>
    </row>
    <row r="2" spans="2:8" ht="15.75" x14ac:dyDescent="0.25">
      <c r="B2" s="61" t="s">
        <v>69</v>
      </c>
    </row>
    <row r="3" spans="2:8" ht="15.75" thickBot="1" x14ac:dyDescent="0.3">
      <c r="B3" s="21" t="s">
        <v>52</v>
      </c>
    </row>
    <row r="4" spans="2:8" x14ac:dyDescent="0.25">
      <c r="B4" s="69"/>
      <c r="C4" s="70">
        <v>2013</v>
      </c>
      <c r="D4" s="70">
        <v>2014</v>
      </c>
      <c r="E4" s="71">
        <v>2015</v>
      </c>
      <c r="F4" s="71">
        <v>2016</v>
      </c>
      <c r="G4" s="72">
        <v>2017</v>
      </c>
      <c r="H4" s="1">
        <v>2018</v>
      </c>
    </row>
    <row r="5" spans="2:8" x14ac:dyDescent="0.25">
      <c r="B5" s="32" t="s">
        <v>70</v>
      </c>
      <c r="C5" s="77"/>
      <c r="D5" s="77"/>
      <c r="E5" s="78"/>
      <c r="F5" s="78"/>
      <c r="G5" s="79"/>
    </row>
    <row r="6" spans="2:8" x14ac:dyDescent="0.25">
      <c r="B6" s="73" t="s">
        <v>37</v>
      </c>
      <c r="C6" s="93">
        <v>368249904</v>
      </c>
      <c r="D6" s="93">
        <v>352599354</v>
      </c>
      <c r="E6" s="94">
        <v>357181523</v>
      </c>
      <c r="F6" s="94">
        <v>305377941</v>
      </c>
      <c r="G6" s="95">
        <v>292236052</v>
      </c>
      <c r="H6" s="1">
        <v>285174277</v>
      </c>
    </row>
    <row r="7" spans="2:8" x14ac:dyDescent="0.25">
      <c r="B7" s="73" t="s">
        <v>38</v>
      </c>
      <c r="C7" s="93">
        <v>-17994833</v>
      </c>
      <c r="D7" s="93">
        <v>-6074594</v>
      </c>
      <c r="E7" s="94">
        <v>-13620000</v>
      </c>
      <c r="F7" s="94">
        <v>-19386336</v>
      </c>
      <c r="G7" s="95">
        <v>-30140060</v>
      </c>
      <c r="H7" s="1">
        <v>-26801600</v>
      </c>
    </row>
    <row r="8" spans="2:8" x14ac:dyDescent="0.25">
      <c r="B8" s="73" t="s">
        <v>39</v>
      </c>
      <c r="C8" s="93">
        <v>-282519657</v>
      </c>
      <c r="D8" s="93">
        <v>-301488833</v>
      </c>
      <c r="E8" s="94">
        <v>-288926165</v>
      </c>
      <c r="F8" s="94">
        <v>-218992851</v>
      </c>
      <c r="G8" s="95">
        <v>-187094287</v>
      </c>
      <c r="H8" s="1">
        <v>-216444493</v>
      </c>
    </row>
    <row r="9" spans="2:8" x14ac:dyDescent="0.25">
      <c r="B9" s="74"/>
      <c r="C9" s="96">
        <f>SUM(C6:C8)</f>
        <v>67735414</v>
      </c>
      <c r="D9" s="96">
        <f>SUM(D6:D8)</f>
        <v>45035927</v>
      </c>
      <c r="E9" s="97">
        <v>54635358</v>
      </c>
      <c r="F9" s="97">
        <v>66998754</v>
      </c>
      <c r="G9" s="98">
        <v>75001705</v>
      </c>
      <c r="H9" s="98">
        <f>SUM(H6:H8)</f>
        <v>41928184</v>
      </c>
    </row>
    <row r="10" spans="2:8" x14ac:dyDescent="0.25">
      <c r="B10" s="32" t="s">
        <v>71</v>
      </c>
      <c r="C10" s="96"/>
      <c r="D10" s="96"/>
      <c r="E10" s="97"/>
      <c r="F10" s="97"/>
      <c r="G10" s="98"/>
    </row>
    <row r="11" spans="2:8" x14ac:dyDescent="0.25">
      <c r="B11" s="73" t="s">
        <v>40</v>
      </c>
      <c r="C11" s="93">
        <v>-6038552</v>
      </c>
      <c r="D11" s="93">
        <v>-5015168</v>
      </c>
      <c r="E11" s="94">
        <v>-11802786</v>
      </c>
      <c r="F11" s="94">
        <v>-3646955</v>
      </c>
      <c r="G11" s="95">
        <v>-5151555</v>
      </c>
      <c r="H11" s="1">
        <v>-4402503</v>
      </c>
    </row>
    <row r="12" spans="2:8" x14ac:dyDescent="0.25">
      <c r="B12" s="73" t="s">
        <v>41</v>
      </c>
      <c r="C12" s="93">
        <v>3490000</v>
      </c>
      <c r="D12" s="93"/>
      <c r="E12" s="94">
        <v>300000</v>
      </c>
      <c r="F12" s="94" t="s">
        <v>22</v>
      </c>
      <c r="G12" s="95" t="s">
        <v>22</v>
      </c>
    </row>
    <row r="13" spans="2:8" x14ac:dyDescent="0.25">
      <c r="B13" s="73" t="s">
        <v>42</v>
      </c>
      <c r="C13" s="93">
        <v>3021447</v>
      </c>
      <c r="D13" s="93">
        <f>18688914+802376</f>
        <v>19491290</v>
      </c>
      <c r="E13" s="94" t="s">
        <v>22</v>
      </c>
      <c r="F13" s="94">
        <v>6674613</v>
      </c>
      <c r="G13" s="95" t="s">
        <v>22</v>
      </c>
    </row>
    <row r="14" spans="2:8" x14ac:dyDescent="0.25">
      <c r="B14" s="73" t="s">
        <v>43</v>
      </c>
      <c r="C14" s="93">
        <v>71555172</v>
      </c>
      <c r="D14" s="93"/>
      <c r="E14" s="94">
        <v>41529847</v>
      </c>
      <c r="F14" s="94">
        <v>3269109</v>
      </c>
      <c r="G14" s="95">
        <v>4030750</v>
      </c>
      <c r="H14" s="1">
        <v>2967542</v>
      </c>
    </row>
    <row r="15" spans="2:8" x14ac:dyDescent="0.25">
      <c r="B15" s="73" t="s">
        <v>48</v>
      </c>
      <c r="C15" s="93">
        <v>599194</v>
      </c>
      <c r="D15" s="93">
        <v>15312734</v>
      </c>
      <c r="E15" s="94"/>
      <c r="F15" s="94"/>
      <c r="G15" s="95"/>
    </row>
    <row r="16" spans="2:8" x14ac:dyDescent="0.25">
      <c r="B16" s="73" t="s">
        <v>44</v>
      </c>
      <c r="C16" s="93">
        <v>-5326493</v>
      </c>
      <c r="D16" s="93"/>
      <c r="E16" s="94">
        <v>-15915890</v>
      </c>
      <c r="F16" s="94" t="s">
        <v>22</v>
      </c>
      <c r="G16" s="95">
        <v>-55640199</v>
      </c>
      <c r="H16" s="1">
        <v>2715570</v>
      </c>
    </row>
    <row r="17" spans="2:23" x14ac:dyDescent="0.25">
      <c r="B17" s="74"/>
      <c r="C17" s="96">
        <f>SUM(C11:C16)</f>
        <v>67300768</v>
      </c>
      <c r="D17" s="96">
        <f t="shared" ref="D17:G17" si="0">SUM(D11:D16)</f>
        <v>29788856</v>
      </c>
      <c r="E17" s="96">
        <f t="shared" si="0"/>
        <v>14111171</v>
      </c>
      <c r="F17" s="96">
        <f t="shared" si="0"/>
        <v>6296767</v>
      </c>
      <c r="G17" s="96">
        <f t="shared" si="0"/>
        <v>-56761004</v>
      </c>
      <c r="H17" s="1">
        <f>SUM(H11:H16)</f>
        <v>1280609</v>
      </c>
    </row>
    <row r="18" spans="2:23" x14ac:dyDescent="0.25">
      <c r="B18" s="32" t="s">
        <v>72</v>
      </c>
      <c r="C18" s="96"/>
      <c r="D18" s="96"/>
      <c r="E18" s="96"/>
      <c r="F18" s="96"/>
      <c r="G18" s="96"/>
    </row>
    <row r="19" spans="2:23" x14ac:dyDescent="0.25">
      <c r="B19" s="73" t="s">
        <v>45</v>
      </c>
      <c r="C19" s="93">
        <v>0</v>
      </c>
      <c r="D19" s="93">
        <v>-29858563</v>
      </c>
      <c r="E19" s="94">
        <v>-43095360</v>
      </c>
      <c r="F19" s="94">
        <v>-29522920</v>
      </c>
      <c r="G19" s="95">
        <v>-43095360</v>
      </c>
      <c r="H19" s="1">
        <v>-42563731</v>
      </c>
    </row>
    <row r="20" spans="2:23" x14ac:dyDescent="0.25">
      <c r="B20" s="74"/>
      <c r="C20" s="96">
        <f>C19</f>
        <v>0</v>
      </c>
      <c r="D20" s="96">
        <f t="shared" ref="D20:F20" si="1">D19</f>
        <v>-29858563</v>
      </c>
      <c r="E20" s="96">
        <f t="shared" si="1"/>
        <v>-43095360</v>
      </c>
      <c r="F20" s="96">
        <f t="shared" si="1"/>
        <v>-29522920</v>
      </c>
      <c r="G20" s="98">
        <v>-43095360</v>
      </c>
      <c r="H20" s="80">
        <v>-42563731</v>
      </c>
    </row>
    <row r="21" spans="2:23" x14ac:dyDescent="0.25">
      <c r="B21" s="74"/>
      <c r="C21" s="96"/>
      <c r="D21" s="96"/>
      <c r="E21" s="96"/>
      <c r="F21" s="96"/>
      <c r="G21" s="99"/>
    </row>
    <row r="22" spans="2:23" x14ac:dyDescent="0.25">
      <c r="B22" s="21" t="s">
        <v>73</v>
      </c>
      <c r="C22" s="96">
        <f>C20+C17+C9</f>
        <v>135036182</v>
      </c>
      <c r="D22" s="96">
        <f t="shared" ref="D22:H22" si="2">D20+D17+D9</f>
        <v>44966220</v>
      </c>
      <c r="E22" s="96">
        <f t="shared" si="2"/>
        <v>25651169</v>
      </c>
      <c r="F22" s="96">
        <f t="shared" si="2"/>
        <v>43772601</v>
      </c>
      <c r="G22" s="96">
        <f t="shared" si="2"/>
        <v>-24854659</v>
      </c>
      <c r="H22" s="96">
        <f t="shared" si="2"/>
        <v>645062</v>
      </c>
    </row>
    <row r="23" spans="2:23" x14ac:dyDescent="0.25">
      <c r="B23" s="68" t="s">
        <v>74</v>
      </c>
      <c r="C23" s="93">
        <v>714199775</v>
      </c>
      <c r="D23" s="93">
        <v>849235957</v>
      </c>
      <c r="E23" s="94">
        <v>894202178</v>
      </c>
      <c r="F23" s="94">
        <v>919853347</v>
      </c>
      <c r="G23" s="95">
        <v>963625949</v>
      </c>
      <c r="H23" s="1">
        <v>938771290</v>
      </c>
    </row>
    <row r="24" spans="2:23" x14ac:dyDescent="0.25">
      <c r="B24" s="32" t="s">
        <v>75</v>
      </c>
      <c r="C24" s="96">
        <f>C22+C23</f>
        <v>849235957</v>
      </c>
      <c r="D24" s="96">
        <f t="shared" ref="D24:W24" si="3">D22+D23</f>
        <v>894202177</v>
      </c>
      <c r="E24" s="96">
        <f t="shared" si="3"/>
        <v>919853347</v>
      </c>
      <c r="F24" s="96">
        <f t="shared" si="3"/>
        <v>963625948</v>
      </c>
      <c r="G24" s="96">
        <f t="shared" si="3"/>
        <v>938771290</v>
      </c>
      <c r="H24" s="96">
        <f t="shared" si="3"/>
        <v>939416352</v>
      </c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>
        <f t="shared" si="3"/>
        <v>0</v>
      </c>
      <c r="U24" s="75">
        <f t="shared" si="3"/>
        <v>0</v>
      </c>
      <c r="V24" s="75">
        <f t="shared" si="3"/>
        <v>0</v>
      </c>
      <c r="W24" s="75">
        <f t="shared" si="3"/>
        <v>0</v>
      </c>
    </row>
    <row r="25" spans="2:23" x14ac:dyDescent="0.25">
      <c r="B25" s="67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2:23" ht="15.75" thickBot="1" x14ac:dyDescent="0.3">
      <c r="B26" s="32" t="s">
        <v>76</v>
      </c>
      <c r="C26" s="76">
        <f>C9/('1'!B8/10)</f>
        <v>1.5717565417715504</v>
      </c>
      <c r="D26" s="76">
        <f>D9/('1'!C8/10)</f>
        <v>1.045029604115153</v>
      </c>
      <c r="E26" s="76">
        <f>E9/('1'!D8/10)</f>
        <v>1.267778201643982</v>
      </c>
      <c r="F26" s="76">
        <f>F9/('1'!E8/10)</f>
        <v>1.5546628221692544</v>
      </c>
      <c r="G26" s="76">
        <f>G9/('1'!F8/10)</f>
        <v>1.7403661322239796</v>
      </c>
      <c r="H26" s="76">
        <f>H9/('1'!G8/10)</f>
        <v>0.97291643462312416</v>
      </c>
    </row>
    <row r="27" spans="2:23" ht="15.75" x14ac:dyDescent="0.25">
      <c r="B27" s="32" t="s">
        <v>77</v>
      </c>
      <c r="C27" s="9">
        <v>43095360</v>
      </c>
      <c r="D27" s="9">
        <v>43095360</v>
      </c>
      <c r="E27" s="10">
        <v>43095360</v>
      </c>
      <c r="F27" s="10">
        <v>43095360</v>
      </c>
      <c r="G27" s="11">
        <v>43095360</v>
      </c>
      <c r="H27" s="1">
        <f>'1'!G8/10</f>
        <v>43095360</v>
      </c>
    </row>
    <row r="28" spans="2:23" ht="15.75" x14ac:dyDescent="0.25">
      <c r="B28" s="12"/>
      <c r="C28" s="13"/>
      <c r="D28" s="13"/>
      <c r="E28" s="14"/>
      <c r="F28" s="14"/>
      <c r="G28" s="15"/>
    </row>
    <row r="29" spans="2:23" ht="15.75" x14ac:dyDescent="0.25">
      <c r="B29" s="8"/>
      <c r="C29" s="9"/>
      <c r="D29" s="9"/>
      <c r="E29" s="10"/>
      <c r="F29" s="10"/>
      <c r="G29" s="11"/>
    </row>
    <row r="30" spans="2:23" ht="15.75" x14ac:dyDescent="0.25">
      <c r="B30" s="12"/>
      <c r="C30" s="13"/>
      <c r="D30" s="13"/>
      <c r="E30" s="14"/>
      <c r="F30" s="14"/>
      <c r="G30" s="15"/>
    </row>
    <row r="31" spans="2:23" ht="15.75" x14ac:dyDescent="0.25">
      <c r="B31" s="12"/>
      <c r="C31" s="13"/>
      <c r="D31" s="13"/>
      <c r="E31" s="14"/>
      <c r="F31" s="14"/>
      <c r="G31" s="15"/>
    </row>
    <row r="32" spans="2:23" ht="15.75" x14ac:dyDescent="0.25">
      <c r="B32" s="8"/>
      <c r="C32" s="9"/>
      <c r="D32" s="9"/>
      <c r="E32" s="10"/>
      <c r="F32" s="10"/>
      <c r="G32" s="11"/>
    </row>
    <row r="33" spans="2:7" ht="15.75" x14ac:dyDescent="0.25">
      <c r="B33" s="12"/>
      <c r="C33" s="13"/>
      <c r="D33" s="13"/>
      <c r="E33" s="14"/>
      <c r="F33" s="14"/>
      <c r="G33" s="15"/>
    </row>
    <row r="34" spans="2:7" ht="16.5" thickBot="1" x14ac:dyDescent="0.3">
      <c r="B34" s="18"/>
      <c r="C34" s="20"/>
      <c r="D34" s="20"/>
      <c r="E34" s="19"/>
      <c r="F34" s="19"/>
      <c r="G34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2020-04-12T05:56:23Z</dcterms:modified>
</cp:coreProperties>
</file>