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Miscelleneous\A\"/>
    </mc:Choice>
  </mc:AlternateContent>
  <bookViews>
    <workbookView xWindow="0" yWindow="0" windowWidth="20490" windowHeight="7755" tabRatio="776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I7" i="2"/>
  <c r="I57" i="1"/>
  <c r="I46" i="1"/>
  <c r="I56" i="1" s="1"/>
  <c r="I28" i="1"/>
  <c r="I24" i="1"/>
  <c r="I12" i="1"/>
  <c r="I6" i="1"/>
  <c r="I26" i="3"/>
  <c r="I17" i="3"/>
  <c r="I11" i="3"/>
  <c r="I20" i="1" l="1"/>
  <c r="I28" i="3"/>
  <c r="I30" i="3" s="1"/>
  <c r="I33" i="3"/>
  <c r="I12" i="2"/>
  <c r="I16" i="2" s="1"/>
  <c r="I18" i="2" s="1"/>
  <c r="I22" i="2" s="1"/>
  <c r="I24" i="2" s="1"/>
  <c r="I43" i="1"/>
  <c r="I54" i="1" s="1"/>
  <c r="C57" i="1" l="1"/>
  <c r="D57" i="1"/>
  <c r="E57" i="1"/>
  <c r="F57" i="1"/>
  <c r="G57" i="1"/>
  <c r="H57" i="1"/>
  <c r="B57" i="1"/>
  <c r="H26" i="3" l="1"/>
  <c r="H17" i="3"/>
  <c r="H11" i="3"/>
  <c r="H33" i="3" s="1"/>
  <c r="H12" i="2"/>
  <c r="H11" i="4" s="1"/>
  <c r="H9" i="2"/>
  <c r="H7" i="2"/>
  <c r="H28" i="1"/>
  <c r="H24" i="1"/>
  <c r="H46" i="1"/>
  <c r="H12" i="1"/>
  <c r="H6" i="1"/>
  <c r="H20" i="1" s="1"/>
  <c r="H28" i="3" l="1"/>
  <c r="H30" i="3" s="1"/>
  <c r="H16" i="2"/>
  <c r="H18" i="2" s="1"/>
  <c r="H22" i="2" s="1"/>
  <c r="H12" i="4"/>
  <c r="H8" i="4"/>
  <c r="H56" i="1"/>
  <c r="H43" i="1"/>
  <c r="H54" i="1" s="1"/>
  <c r="H9" i="4"/>
  <c r="H10" i="4" l="1"/>
  <c r="H24" i="2"/>
  <c r="H7" i="4"/>
  <c r="H6" i="4"/>
  <c r="D41" i="1"/>
  <c r="C7" i="2"/>
  <c r="D7" i="2"/>
  <c r="E7" i="2"/>
  <c r="F7" i="2"/>
  <c r="G7" i="2"/>
  <c r="B7" i="2"/>
  <c r="D12" i="1"/>
  <c r="D6" i="1"/>
  <c r="D20" i="1" l="1"/>
  <c r="E26" i="3"/>
  <c r="E17" i="3"/>
  <c r="E11" i="3"/>
  <c r="E33" i="3" s="1"/>
  <c r="E28" i="1"/>
  <c r="E46" i="1"/>
  <c r="C6" i="1"/>
  <c r="E6" i="1"/>
  <c r="E20" i="1" s="1"/>
  <c r="F6" i="1"/>
  <c r="G6" i="1"/>
  <c r="E12" i="1"/>
  <c r="C17" i="3"/>
  <c r="D17" i="3"/>
  <c r="F17" i="3"/>
  <c r="G17" i="3"/>
  <c r="B17" i="3"/>
  <c r="C9" i="2"/>
  <c r="C12" i="2" s="1"/>
  <c r="D9" i="2"/>
  <c r="D12" i="2" s="1"/>
  <c r="E9" i="2"/>
  <c r="E12" i="2" s="1"/>
  <c r="F9" i="2"/>
  <c r="F12" i="2" s="1"/>
  <c r="G9" i="2"/>
  <c r="G12" i="2" s="1"/>
  <c r="G16" i="2" l="1"/>
  <c r="G18" i="2" s="1"/>
  <c r="G22" i="2" s="1"/>
  <c r="G11" i="4"/>
  <c r="E16" i="2"/>
  <c r="E18" i="2" s="1"/>
  <c r="E22" i="2" s="1"/>
  <c r="E12" i="4" s="1"/>
  <c r="E11" i="4"/>
  <c r="F16" i="2"/>
  <c r="F18" i="2" s="1"/>
  <c r="F22" i="2" s="1"/>
  <c r="F11" i="4"/>
  <c r="E6" i="4"/>
  <c r="D16" i="2"/>
  <c r="D18" i="2" s="1"/>
  <c r="D22" i="2" s="1"/>
  <c r="D11" i="4"/>
  <c r="C16" i="2"/>
  <c r="C18" i="2" s="1"/>
  <c r="C22" i="2" s="1"/>
  <c r="C11" i="4"/>
  <c r="E9" i="4"/>
  <c r="E56" i="1"/>
  <c r="E8" i="4"/>
  <c r="E7" i="4"/>
  <c r="E28" i="3"/>
  <c r="E30" i="3" s="1"/>
  <c r="C24" i="1"/>
  <c r="D24" i="1"/>
  <c r="E24" i="1"/>
  <c r="E43" i="1" s="1"/>
  <c r="E54" i="1" s="1"/>
  <c r="F24" i="1"/>
  <c r="G24" i="1"/>
  <c r="B24" i="1"/>
  <c r="C26" i="3"/>
  <c r="D26" i="3"/>
  <c r="F26" i="3"/>
  <c r="G26" i="3"/>
  <c r="B26" i="3"/>
  <c r="E24" i="2" l="1"/>
  <c r="E10" i="4"/>
  <c r="C24" i="2"/>
  <c r="C10" i="4"/>
  <c r="D24" i="2"/>
  <c r="D10" i="4"/>
  <c r="D6" i="4"/>
  <c r="F24" i="2"/>
  <c r="F10" i="4"/>
  <c r="G24" i="2"/>
  <c r="G10" i="4"/>
  <c r="C28" i="1"/>
  <c r="D28" i="1"/>
  <c r="D9" i="4" s="1"/>
  <c r="F28" i="1"/>
  <c r="G28" i="1"/>
  <c r="B28" i="1"/>
  <c r="C46" i="1" l="1"/>
  <c r="D46" i="1"/>
  <c r="F46" i="1"/>
  <c r="G46" i="1"/>
  <c r="B46" i="1"/>
  <c r="G56" i="1" l="1"/>
  <c r="G7" i="4"/>
  <c r="G12" i="4"/>
  <c r="G8" i="4"/>
  <c r="D56" i="1"/>
  <c r="D7" i="4"/>
  <c r="D12" i="4"/>
  <c r="D8" i="4"/>
  <c r="F56" i="1"/>
  <c r="F8" i="4"/>
  <c r="F12" i="4"/>
  <c r="F7" i="4"/>
  <c r="B56" i="1"/>
  <c r="B8" i="4"/>
  <c r="C56" i="1"/>
  <c r="C7" i="4"/>
  <c r="C12" i="4"/>
  <c r="C8" i="4"/>
  <c r="B6" i="1"/>
  <c r="B9" i="2" l="1"/>
  <c r="B12" i="2" s="1"/>
  <c r="B16" i="2" l="1"/>
  <c r="B18" i="2" s="1"/>
  <c r="B22" i="2" s="1"/>
  <c r="B11" i="4"/>
  <c r="C12" i="1"/>
  <c r="F12" i="1"/>
  <c r="G12" i="1"/>
  <c r="B24" i="2" l="1"/>
  <c r="B10" i="4"/>
  <c r="B7" i="4"/>
  <c r="B12" i="4"/>
  <c r="F20" i="1"/>
  <c r="F6" i="4" s="1"/>
  <c r="F9" i="4"/>
  <c r="G20" i="1"/>
  <c r="G6" i="4" s="1"/>
  <c r="G9" i="4"/>
  <c r="C20" i="1"/>
  <c r="C6" i="4" s="1"/>
  <c r="C9" i="4"/>
  <c r="D43" i="1"/>
  <c r="D54" i="1" s="1"/>
  <c r="G43" i="1"/>
  <c r="G54" i="1" s="1"/>
  <c r="F43" i="1"/>
  <c r="F54" i="1" s="1"/>
  <c r="C43" i="1"/>
  <c r="C54" i="1" s="1"/>
  <c r="F11" i="3"/>
  <c r="F33" i="3" s="1"/>
  <c r="F28" i="3" l="1"/>
  <c r="F30" i="3" s="1"/>
  <c r="C11" i="3" l="1"/>
  <c r="C33" i="3" s="1"/>
  <c r="D11" i="3"/>
  <c r="D33" i="3" s="1"/>
  <c r="G11" i="3"/>
  <c r="G33" i="3" s="1"/>
  <c r="B11" i="3"/>
  <c r="B33" i="3" s="1"/>
  <c r="B12" i="1"/>
  <c r="B9" i="4" s="1"/>
  <c r="C28" i="3" l="1"/>
  <c r="C30" i="3" s="1"/>
  <c r="B20" i="1"/>
  <c r="B6" i="4" s="1"/>
  <c r="B28" i="3"/>
  <c r="B30" i="3" s="1"/>
  <c r="D28" i="3"/>
  <c r="D30" i="3" s="1"/>
  <c r="B43" i="1"/>
  <c r="B54" i="1" s="1"/>
  <c r="G28" i="3"/>
  <c r="G30" i="3" s="1"/>
</calcChain>
</file>

<file path=xl/sharedStrings.xml><?xml version="1.0" encoding="utf-8"?>
<sst xmlns="http://schemas.openxmlformats.org/spreadsheetml/2006/main" count="98" uniqueCount="90">
  <si>
    <t>Gross Profit</t>
  </si>
  <si>
    <t>Operating Profit</t>
  </si>
  <si>
    <t>Financial Expenses</t>
  </si>
  <si>
    <t>Advance, deposits &amp; prepayments</t>
  </si>
  <si>
    <t>Share capital</t>
  </si>
  <si>
    <t>Contribution to WPPF</t>
  </si>
  <si>
    <t>Accounts receivables</t>
  </si>
  <si>
    <t>Inventories</t>
  </si>
  <si>
    <t>Property, plant and equipment</t>
  </si>
  <si>
    <t>Investment in shares</t>
  </si>
  <si>
    <t>Long term loans- net current maturity</t>
  </si>
  <si>
    <t>Administrative expenses</t>
  </si>
  <si>
    <t>Selling and distribution expenses</t>
  </si>
  <si>
    <t>Purchase of property, plant and equipment</t>
  </si>
  <si>
    <t>Deferred tax liability</t>
  </si>
  <si>
    <t>Revaluation reserve</t>
  </si>
  <si>
    <t>Retained earnings</t>
  </si>
  <si>
    <t>Short term bank loan</t>
  </si>
  <si>
    <t>Non operating income</t>
  </si>
  <si>
    <t>MIRACLE INDUSTRIES LIMITED</t>
  </si>
  <si>
    <t>Civil contruction work in progress</t>
  </si>
  <si>
    <t>Other non-current assets</t>
  </si>
  <si>
    <t>Advance income tax</t>
  </si>
  <si>
    <t>Cash and Bank Balances</t>
  </si>
  <si>
    <t>Tax holiday reserve</t>
  </si>
  <si>
    <t>Capital reserve</t>
  </si>
  <si>
    <t>Creditors for goods</t>
  </si>
  <si>
    <t>Creditors for expenses</t>
  </si>
  <si>
    <t>Creditors for other finance</t>
  </si>
  <si>
    <t>Workers profit participation fund</t>
  </si>
  <si>
    <t>Provision for income tax</t>
  </si>
  <si>
    <t>Dividend (unclaimed)</t>
  </si>
  <si>
    <t>Current A/C with unit-1</t>
  </si>
  <si>
    <t>Others short term loan</t>
  </si>
  <si>
    <t>Collection from sales</t>
  </si>
  <si>
    <t>Payment for cost and expenses</t>
  </si>
  <si>
    <t>Payment for income tax</t>
  </si>
  <si>
    <t>Payment for WPPF</t>
  </si>
  <si>
    <t>Financial expenses</t>
  </si>
  <si>
    <t>Civil construction work in progress</t>
  </si>
  <si>
    <t>Short term bank loan increase/decrease</t>
  </si>
  <si>
    <t>Other short term loan</t>
  </si>
  <si>
    <t>Unclaimed dividend</t>
  </si>
  <si>
    <t>Sales of assets</t>
  </si>
  <si>
    <t>Current A/C with unit-2</t>
  </si>
  <si>
    <t>Current portion of long term loan from bank</t>
  </si>
  <si>
    <t>Long term loan received/repaid</t>
  </si>
  <si>
    <t>Debt to Equity</t>
  </si>
  <si>
    <t>Current Ratio</t>
  </si>
  <si>
    <t>Operating Margin</t>
  </si>
  <si>
    <t>Account payable</t>
  </si>
  <si>
    <t>Current tax liability</t>
  </si>
  <si>
    <t>Unclaimed Dividend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</si>
  <si>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</si>
  <si>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</si>
  <si>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</si>
  <si>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</si>
  <si>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</si>
  <si>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</si>
  <si>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</si>
  <si>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</si>
  <si>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</si>
  <si>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</si>
  <si>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</si>
  <si>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</si>
  <si>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</si>
  <si>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</si>
  <si>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</si>
  <si>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</si>
  <si>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</si>
  <si>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</si>
  <si>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</si>
  <si>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</si>
  <si>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</si>
  <si>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</si>
  <si>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Income Statement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</si>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</sst>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5" fontId="0" fillId="0" borderId="0" xfId="0" applyNumberFormat="1"/>
    <xf numFmtId="2" fontId="1" fillId="0" borderId="0" xfId="0" applyNumberFormat="1" applyFont="1" applyAlignment="1">
      <alignment horizontal="center"/>
    </xf>
    <xf numFmtId="43" fontId="0" fillId="0" borderId="0" xfId="1" applyFont="1"/>
    <xf numFmtId="164" fontId="1" fillId="0" borderId="0" xfId="1" applyNumberFormat="1" applyFont="1"/>
    <xf numFmtId="164" fontId="1" fillId="0" borderId="0" xfId="1" applyNumberFormat="1" applyFont="1" applyFill="1"/>
    <xf numFmtId="164" fontId="0" fillId="0" borderId="0" xfId="1" applyNumberFormat="1" applyFont="1"/>
    <xf numFmtId="164" fontId="0" fillId="0" borderId="0" xfId="1" applyNumberFormat="1" applyFont="1" applyFill="1"/>
    <xf numFmtId="164" fontId="0" fillId="0" borderId="1" xfId="1" applyNumberFormat="1" applyFont="1" applyBorder="1"/>
    <xf numFmtId="164" fontId="1" fillId="0" borderId="0" xfId="1" applyNumberFormat="1" applyFont="1" applyBorder="1"/>
    <xf numFmtId="164" fontId="1" fillId="0" borderId="3" xfId="1" applyNumberFormat="1" applyFont="1" applyBorder="1"/>
    <xf numFmtId="164" fontId="0" fillId="0" borderId="0" xfId="1" applyNumberFormat="1" applyFont="1" applyBorder="1"/>
    <xf numFmtId="164" fontId="1" fillId="0" borderId="2" xfId="1" applyNumberFormat="1" applyFont="1" applyBorder="1"/>
    <xf numFmtId="164" fontId="3" fillId="0" borderId="3" xfId="1" applyNumberFormat="1" applyFont="1" applyBorder="1"/>
    <xf numFmtId="10" fontId="0" fillId="0" borderId="0" xfId="2" applyNumberFormat="1" applyFont="1"/>
    <xf numFmtId="2" fontId="0" fillId="0" borderId="0" xfId="0" applyNumberFormat="1"/>
    <xf numFmtId="164" fontId="0" fillId="0" borderId="0" xfId="1" applyNumberFormat="1" applyFont="1" applyFill="1" applyBorder="1"/>
    <xf numFmtId="0" fontId="2" fillId="0" borderId="0" xfId="0" applyFont="1" applyFill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3" fontId="0" fillId="0" borderId="0" xfId="0" applyNumberFormat="1" applyBorder="1"/>
    <xf numFmtId="3" fontId="0" fillId="0" borderId="1" xfId="0" applyNumberFormat="1" applyBorder="1"/>
    <xf numFmtId="164" fontId="0" fillId="0" borderId="0" xfId="0" applyNumberFormat="1"/>
    <xf numFmtId="164" fontId="1" fillId="0" borderId="0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1"/>
  <sheetViews>
    <sheetView workbookViewId="0">
      <pane xSplit="1" ySplit="4" topLeftCell="D5" activePane="bottomRight" state="frozen"/>
      <selection pane="topRight" activeCell="B1" sqref="B1"/>
      <selection pane="bottomLeft" activeCell="A6" sqref="A6"/>
      <selection pane="bottomRight" activeCell="I59" sqref="D59:I59"/>
    </sheetView>
  </sheetViews>
  <sheetFormatPr defaultRowHeight="15" x14ac:dyDescent="0.25"/>
  <cols>
    <col min="1" max="1" width="41.140625" bestFit="1" customWidth="1"/>
    <col min="2" max="2" width="14.42578125" customWidth="1"/>
    <col min="3" max="3" width="16.42578125" customWidth="1"/>
    <col min="4" max="5" width="15.5703125" customWidth="1"/>
    <col min="6" max="6" width="16.42578125" customWidth="1"/>
    <col min="7" max="7" width="14.28515625" bestFit="1" customWidth="1"/>
    <col min="8" max="8" width="16.85546875" bestFit="1" customWidth="1"/>
    <col min="9" max="9" width="18.28515625" customWidth="1"/>
    <col min="10" max="10" width="19" customWidth="1"/>
  </cols>
  <sheetData>
    <row r="1" spans="1:9" ht="15.75" x14ac:dyDescent="0.25">
      <c r="A1" s="4" t="s">
        <v>19</v>
      </c>
    </row>
    <row r="2" spans="1:9" ht="15.75" x14ac:dyDescent="0.25">
      <c r="A2" s="4" t="s">
        <v>53</v>
      </c>
    </row>
    <row r="3" spans="1:9" ht="15.75" x14ac:dyDescent="0.25">
      <c r="A3" s="4" t="s">
        <v>54</v>
      </c>
    </row>
    <row r="4" spans="1:9" ht="15.75" x14ac:dyDescent="0.25">
      <c r="B4" s="4">
        <v>2012</v>
      </c>
      <c r="C4" s="31">
        <v>2013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4">
        <v>2019</v>
      </c>
    </row>
    <row r="5" spans="1:9" x14ac:dyDescent="0.25">
      <c r="A5" s="32" t="s">
        <v>55</v>
      </c>
    </row>
    <row r="6" spans="1:9" x14ac:dyDescent="0.25">
      <c r="A6" s="33" t="s">
        <v>56</v>
      </c>
      <c r="B6" s="18">
        <f>SUM(B7:B10)</f>
        <v>330063590</v>
      </c>
      <c r="C6" s="18">
        <f t="shared" ref="C6:I6" si="0">SUM(C7:C10)</f>
        <v>337352596</v>
      </c>
      <c r="D6" s="19">
        <f>SUM(D7:D10)</f>
        <v>319106734</v>
      </c>
      <c r="E6" s="18">
        <f t="shared" si="0"/>
        <v>1217421574</v>
      </c>
      <c r="F6" s="18">
        <f t="shared" si="0"/>
        <v>1229447446</v>
      </c>
      <c r="G6" s="18">
        <f t="shared" si="0"/>
        <v>1241332883</v>
      </c>
      <c r="H6" s="18">
        <f t="shared" si="0"/>
        <v>1469106598</v>
      </c>
      <c r="I6" s="18">
        <f t="shared" si="0"/>
        <v>1523374515</v>
      </c>
    </row>
    <row r="7" spans="1:9" x14ac:dyDescent="0.25">
      <c r="A7" t="s">
        <v>8</v>
      </c>
      <c r="B7" s="20">
        <v>315263178</v>
      </c>
      <c r="C7" s="20">
        <v>334460762</v>
      </c>
      <c r="D7" s="20">
        <v>314595066</v>
      </c>
      <c r="E7" s="20">
        <v>1216649740</v>
      </c>
      <c r="F7" s="20">
        <v>1229447446</v>
      </c>
      <c r="G7" s="20">
        <v>1241332883</v>
      </c>
      <c r="H7" s="20">
        <v>1469106598</v>
      </c>
      <c r="I7" s="20">
        <v>1523374515</v>
      </c>
    </row>
    <row r="8" spans="1:9" x14ac:dyDescent="0.25">
      <c r="A8" t="s">
        <v>20</v>
      </c>
      <c r="B8" s="20">
        <v>11272578</v>
      </c>
      <c r="C8" s="20">
        <v>0</v>
      </c>
      <c r="D8" s="20">
        <v>2255834</v>
      </c>
      <c r="E8" s="20">
        <v>0</v>
      </c>
      <c r="F8" s="20">
        <v>0</v>
      </c>
      <c r="G8" s="20">
        <v>0</v>
      </c>
      <c r="H8" s="20">
        <v>0</v>
      </c>
    </row>
    <row r="9" spans="1:9" x14ac:dyDescent="0.25">
      <c r="A9" t="s">
        <v>9</v>
      </c>
      <c r="B9" s="20">
        <v>771834</v>
      </c>
      <c r="C9" s="20">
        <v>771834</v>
      </c>
      <c r="D9" s="20">
        <v>771834</v>
      </c>
      <c r="E9" s="20">
        <v>771834</v>
      </c>
      <c r="F9" s="20">
        <v>0</v>
      </c>
      <c r="G9" s="20">
        <v>0</v>
      </c>
      <c r="H9" s="20">
        <v>0</v>
      </c>
    </row>
    <row r="10" spans="1:9" x14ac:dyDescent="0.25">
      <c r="A10" t="s">
        <v>21</v>
      </c>
      <c r="B10" s="20">
        <v>2756000</v>
      </c>
      <c r="C10" s="20">
        <v>2120000</v>
      </c>
      <c r="D10" s="20">
        <v>1484000</v>
      </c>
      <c r="E10" s="20">
        <v>0</v>
      </c>
      <c r="F10" s="20">
        <v>0</v>
      </c>
      <c r="G10" s="20">
        <v>0</v>
      </c>
      <c r="H10" s="20">
        <v>0</v>
      </c>
    </row>
    <row r="11" spans="1:9" x14ac:dyDescent="0.25">
      <c r="B11" s="20"/>
      <c r="C11" s="20"/>
      <c r="D11" s="20"/>
      <c r="E11" s="20"/>
      <c r="F11" s="20"/>
      <c r="G11" s="20"/>
    </row>
    <row r="12" spans="1:9" x14ac:dyDescent="0.25">
      <c r="A12" s="33" t="s">
        <v>57</v>
      </c>
      <c r="B12" s="18">
        <f t="shared" ref="B12:I12" si="1">SUM(B13:B18)</f>
        <v>578141656</v>
      </c>
      <c r="C12" s="18">
        <f t="shared" si="1"/>
        <v>678744970</v>
      </c>
      <c r="D12" s="18">
        <f>SUM(D13:D18)</f>
        <v>718594425</v>
      </c>
      <c r="E12" s="18">
        <f t="shared" si="1"/>
        <v>707605749</v>
      </c>
      <c r="F12" s="18">
        <f t="shared" si="1"/>
        <v>826340394</v>
      </c>
      <c r="G12" s="18">
        <f t="shared" si="1"/>
        <v>976676877</v>
      </c>
      <c r="H12" s="18">
        <f t="shared" si="1"/>
        <v>760328675</v>
      </c>
      <c r="I12" s="18">
        <f t="shared" si="1"/>
        <v>707281503</v>
      </c>
    </row>
    <row r="13" spans="1:9" x14ac:dyDescent="0.25">
      <c r="A13" s="6" t="s">
        <v>7</v>
      </c>
      <c r="B13" s="20">
        <v>237411662</v>
      </c>
      <c r="C13" s="20">
        <v>327578140</v>
      </c>
      <c r="D13" s="20">
        <v>361424728</v>
      </c>
      <c r="E13" s="20">
        <v>269272828</v>
      </c>
      <c r="F13" s="20">
        <v>300075668</v>
      </c>
      <c r="G13" s="20">
        <v>319709303</v>
      </c>
      <c r="H13" s="1">
        <v>91980036</v>
      </c>
      <c r="I13" s="20">
        <v>60280900</v>
      </c>
    </row>
    <row r="14" spans="1:9" x14ac:dyDescent="0.25">
      <c r="A14" s="6" t="s">
        <v>22</v>
      </c>
      <c r="B14" s="20">
        <v>179394219</v>
      </c>
      <c r="C14" s="20">
        <v>193400409</v>
      </c>
      <c r="D14" s="20">
        <v>203852891</v>
      </c>
      <c r="E14" s="20">
        <v>211717926</v>
      </c>
      <c r="F14" s="20">
        <v>227186717</v>
      </c>
      <c r="G14" s="20">
        <v>247081626</v>
      </c>
      <c r="H14" s="20">
        <v>273282418</v>
      </c>
      <c r="I14" s="20">
        <v>290883325</v>
      </c>
    </row>
    <row r="15" spans="1:9" x14ac:dyDescent="0.25">
      <c r="A15" s="6" t="s">
        <v>3</v>
      </c>
      <c r="B15" s="20">
        <v>63490555</v>
      </c>
      <c r="C15" s="20">
        <v>21854411</v>
      </c>
      <c r="D15" s="20">
        <v>26833850</v>
      </c>
      <c r="E15" s="20">
        <v>40222280</v>
      </c>
      <c r="F15" s="20">
        <v>53505316</v>
      </c>
      <c r="G15" s="20">
        <v>93714229</v>
      </c>
      <c r="H15" s="20">
        <v>147601221</v>
      </c>
      <c r="I15" s="20">
        <v>101004743</v>
      </c>
    </row>
    <row r="16" spans="1:9" x14ac:dyDescent="0.25">
      <c r="A16" s="6" t="s">
        <v>6</v>
      </c>
      <c r="B16" s="20">
        <v>97704187</v>
      </c>
      <c r="C16" s="20">
        <v>135741479</v>
      </c>
      <c r="D16" s="20">
        <v>122396086</v>
      </c>
      <c r="E16" s="20">
        <v>176888480</v>
      </c>
      <c r="F16" s="20">
        <v>206758453</v>
      </c>
      <c r="G16" s="20">
        <v>267931208</v>
      </c>
      <c r="H16" s="20">
        <v>196410491</v>
      </c>
      <c r="I16" s="20">
        <v>191878356</v>
      </c>
    </row>
    <row r="17" spans="1:9" x14ac:dyDescent="0.25">
      <c r="A17" s="6" t="s">
        <v>44</v>
      </c>
      <c r="B17" s="20">
        <v>0</v>
      </c>
      <c r="C17" s="20">
        <v>0</v>
      </c>
      <c r="D17" s="20">
        <v>0</v>
      </c>
      <c r="E17" s="20">
        <v>0</v>
      </c>
      <c r="F17" s="20">
        <v>36119647</v>
      </c>
      <c r="G17" s="20">
        <v>46101656</v>
      </c>
      <c r="H17" s="20">
        <v>48619913</v>
      </c>
      <c r="I17" s="20">
        <v>63128095</v>
      </c>
    </row>
    <row r="18" spans="1:9" x14ac:dyDescent="0.25">
      <c r="A18" s="6" t="s">
        <v>23</v>
      </c>
      <c r="B18" s="20">
        <v>141033</v>
      </c>
      <c r="C18" s="20">
        <v>170531</v>
      </c>
      <c r="D18" s="20">
        <v>4086870</v>
      </c>
      <c r="E18" s="20">
        <v>9504235</v>
      </c>
      <c r="F18" s="20">
        <v>2694593</v>
      </c>
      <c r="G18" s="20">
        <v>2138855</v>
      </c>
      <c r="H18" s="20">
        <v>2434596</v>
      </c>
      <c r="I18" s="20">
        <v>106084</v>
      </c>
    </row>
    <row r="19" spans="1:9" x14ac:dyDescent="0.25">
      <c r="B19" s="20"/>
      <c r="C19" s="20"/>
      <c r="D19" s="20"/>
      <c r="E19" s="20"/>
      <c r="F19" s="20"/>
      <c r="G19" s="20"/>
    </row>
    <row r="20" spans="1:9" x14ac:dyDescent="0.25">
      <c r="A20" s="3"/>
      <c r="B20" s="18">
        <f t="shared" ref="B20:I20" si="2">SUM(B6,B12)</f>
        <v>908205246</v>
      </c>
      <c r="C20" s="18">
        <f t="shared" si="2"/>
        <v>1016097566</v>
      </c>
      <c r="D20" s="19">
        <f>SUM(D6,D12)</f>
        <v>1037701159</v>
      </c>
      <c r="E20" s="18">
        <f t="shared" si="2"/>
        <v>1925027323</v>
      </c>
      <c r="F20" s="18">
        <f t="shared" si="2"/>
        <v>2055787840</v>
      </c>
      <c r="G20" s="18">
        <f t="shared" si="2"/>
        <v>2218009760</v>
      </c>
      <c r="H20" s="18">
        <f t="shared" si="2"/>
        <v>2229435273</v>
      </c>
      <c r="I20" s="18">
        <f t="shared" si="2"/>
        <v>2230656018</v>
      </c>
    </row>
    <row r="21" spans="1:9" x14ac:dyDescent="0.25">
      <c r="B21" s="20"/>
      <c r="C21" s="20"/>
      <c r="D21" s="20"/>
      <c r="E21" s="20"/>
      <c r="F21" s="20"/>
      <c r="G21" s="20"/>
    </row>
    <row r="22" spans="1:9" ht="15.75" x14ac:dyDescent="0.25">
      <c r="A22" s="34" t="s">
        <v>58</v>
      </c>
      <c r="B22" s="20"/>
      <c r="C22" s="18"/>
      <c r="D22" s="18"/>
      <c r="E22" s="18"/>
      <c r="F22" s="18"/>
      <c r="G22" s="18"/>
    </row>
    <row r="23" spans="1:9" ht="15.75" x14ac:dyDescent="0.25">
      <c r="A23" s="35" t="s">
        <v>59</v>
      </c>
      <c r="B23" s="20"/>
      <c r="C23" s="20"/>
      <c r="D23" s="20"/>
      <c r="E23" s="20"/>
      <c r="F23" s="20"/>
      <c r="G23" s="20"/>
    </row>
    <row r="24" spans="1:9" x14ac:dyDescent="0.25">
      <c r="A24" s="33" t="s">
        <v>60</v>
      </c>
      <c r="B24" s="18">
        <f>SUM(B25:B26)</f>
        <v>54061967</v>
      </c>
      <c r="C24" s="18">
        <f t="shared" ref="C24:I24" si="3">SUM(C25:C26)</f>
        <v>48267133</v>
      </c>
      <c r="D24" s="18">
        <f t="shared" si="3"/>
        <v>39474686</v>
      </c>
      <c r="E24" s="18">
        <f t="shared" si="3"/>
        <v>29225348</v>
      </c>
      <c r="F24" s="18">
        <f t="shared" si="3"/>
        <v>69733677</v>
      </c>
      <c r="G24" s="18">
        <f t="shared" si="3"/>
        <v>92991499</v>
      </c>
      <c r="H24" s="18">
        <f t="shared" si="3"/>
        <v>152207641</v>
      </c>
      <c r="I24" s="18">
        <f t="shared" si="3"/>
        <v>100683157</v>
      </c>
    </row>
    <row r="25" spans="1:9" x14ac:dyDescent="0.25">
      <c r="A25" s="6" t="s">
        <v>10</v>
      </c>
      <c r="B25" s="20">
        <v>54061967</v>
      </c>
      <c r="C25" s="20">
        <v>48267133</v>
      </c>
      <c r="D25" s="20">
        <v>39474686</v>
      </c>
      <c r="E25" s="20">
        <v>29225348</v>
      </c>
      <c r="F25" s="20">
        <v>24174626</v>
      </c>
      <c r="G25" s="20">
        <v>43583250</v>
      </c>
      <c r="H25" s="20">
        <v>97032419</v>
      </c>
      <c r="I25" s="20">
        <v>42114275</v>
      </c>
    </row>
    <row r="26" spans="1:9" x14ac:dyDescent="0.25">
      <c r="A26" s="6" t="s">
        <v>14</v>
      </c>
      <c r="B26" s="20">
        <v>0</v>
      </c>
      <c r="C26" s="20">
        <v>0</v>
      </c>
      <c r="D26" s="20">
        <v>0</v>
      </c>
      <c r="E26" s="20">
        <v>0</v>
      </c>
      <c r="F26" s="20">
        <v>45559051</v>
      </c>
      <c r="G26" s="20">
        <v>49408249</v>
      </c>
      <c r="H26" s="20">
        <v>55175222</v>
      </c>
      <c r="I26" s="20">
        <v>58568882</v>
      </c>
    </row>
    <row r="27" spans="1:9" x14ac:dyDescent="0.25">
      <c r="B27" s="20"/>
      <c r="C27" s="20"/>
      <c r="D27" s="20"/>
      <c r="E27" s="20"/>
      <c r="F27" s="20"/>
      <c r="G27" s="20"/>
    </row>
    <row r="28" spans="1:9" x14ac:dyDescent="0.25">
      <c r="A28" s="33" t="s">
        <v>61</v>
      </c>
      <c r="B28" s="18">
        <f t="shared" ref="B28:I28" si="4">SUM(B29:B41)</f>
        <v>511351870</v>
      </c>
      <c r="C28" s="18">
        <f t="shared" si="4"/>
        <v>619770663</v>
      </c>
      <c r="D28" s="18">
        <f t="shared" si="4"/>
        <v>644335898</v>
      </c>
      <c r="E28" s="18">
        <f t="shared" si="4"/>
        <v>669593208</v>
      </c>
      <c r="F28" s="18">
        <f t="shared" si="4"/>
        <v>746139023</v>
      </c>
      <c r="G28" s="18">
        <f t="shared" si="4"/>
        <v>848525261</v>
      </c>
      <c r="H28" s="18">
        <f t="shared" si="4"/>
        <v>769291723</v>
      </c>
      <c r="I28" s="18">
        <f t="shared" si="4"/>
        <v>814325403</v>
      </c>
    </row>
    <row r="29" spans="1:9" x14ac:dyDescent="0.25">
      <c r="A29" s="6" t="s">
        <v>26</v>
      </c>
      <c r="B29" s="20">
        <v>13844700</v>
      </c>
      <c r="C29" s="20">
        <v>29649345</v>
      </c>
      <c r="D29" s="20">
        <v>32300433</v>
      </c>
      <c r="E29" s="20">
        <v>33612278</v>
      </c>
      <c r="F29" s="20">
        <v>21948417</v>
      </c>
      <c r="G29" s="20">
        <v>25764811</v>
      </c>
      <c r="H29" s="20">
        <v>0</v>
      </c>
    </row>
    <row r="30" spans="1:9" x14ac:dyDescent="0.25">
      <c r="A30" s="6" t="s">
        <v>50</v>
      </c>
      <c r="B30" s="20"/>
      <c r="C30" s="20"/>
      <c r="D30" s="20"/>
      <c r="E30" s="20"/>
      <c r="F30" s="20"/>
      <c r="G30" s="20"/>
      <c r="H30" s="20">
        <v>11317723</v>
      </c>
      <c r="I30">
        <v>9762600</v>
      </c>
    </row>
    <row r="31" spans="1:9" x14ac:dyDescent="0.25">
      <c r="A31" s="6" t="s">
        <v>27</v>
      </c>
      <c r="B31" s="20">
        <v>21185411</v>
      </c>
      <c r="C31" s="20">
        <v>32571604</v>
      </c>
      <c r="D31" s="20">
        <v>36511397</v>
      </c>
      <c r="E31" s="20">
        <v>34246676</v>
      </c>
      <c r="F31" s="20">
        <v>36549427</v>
      </c>
      <c r="G31" s="20">
        <v>50033515</v>
      </c>
      <c r="H31" s="20">
        <v>40767202</v>
      </c>
      <c r="I31" s="20">
        <v>49513452</v>
      </c>
    </row>
    <row r="32" spans="1:9" x14ac:dyDescent="0.25">
      <c r="A32" s="6" t="s">
        <v>28</v>
      </c>
      <c r="B32" s="20">
        <v>12117202</v>
      </c>
      <c r="C32" s="20">
        <v>9893571</v>
      </c>
      <c r="D32" s="20">
        <v>9909323</v>
      </c>
      <c r="E32" s="20">
        <v>11385265</v>
      </c>
      <c r="F32" s="20">
        <v>1807384</v>
      </c>
      <c r="G32" s="20">
        <v>2080754</v>
      </c>
      <c r="H32" s="20">
        <v>2228645</v>
      </c>
      <c r="I32" s="20">
        <v>3171746</v>
      </c>
    </row>
    <row r="33" spans="1:9" x14ac:dyDescent="0.25">
      <c r="A33" s="6" t="s">
        <v>29</v>
      </c>
      <c r="B33" s="20">
        <v>2166872</v>
      </c>
      <c r="C33" s="20">
        <v>2311673</v>
      </c>
      <c r="D33" s="20">
        <v>2741777</v>
      </c>
      <c r="E33" s="20">
        <v>4176382</v>
      </c>
      <c r="F33" s="20">
        <v>1967303</v>
      </c>
      <c r="G33" s="20">
        <v>2487789</v>
      </c>
      <c r="H33" s="20">
        <v>2439903</v>
      </c>
      <c r="I33" s="20">
        <v>834269</v>
      </c>
    </row>
    <row r="34" spans="1:9" x14ac:dyDescent="0.25">
      <c r="A34" s="6" t="s">
        <v>30</v>
      </c>
      <c r="B34" s="20">
        <v>43966471</v>
      </c>
      <c r="C34" s="20">
        <v>44521119</v>
      </c>
      <c r="D34" s="20">
        <v>46862285</v>
      </c>
      <c r="E34" s="20">
        <v>97129189</v>
      </c>
      <c r="F34" s="20">
        <v>57524246</v>
      </c>
      <c r="G34" s="20">
        <v>66852976</v>
      </c>
      <c r="H34" s="20">
        <v>0</v>
      </c>
    </row>
    <row r="35" spans="1:9" x14ac:dyDescent="0.25">
      <c r="A35" s="6" t="s">
        <v>51</v>
      </c>
      <c r="B35" s="20"/>
      <c r="C35" s="20"/>
      <c r="D35" s="20"/>
      <c r="E35" s="20"/>
      <c r="F35" s="20"/>
      <c r="G35" s="20"/>
      <c r="H35" s="20">
        <v>78441157</v>
      </c>
      <c r="I35" s="20">
        <v>82612500</v>
      </c>
    </row>
    <row r="36" spans="1:9" x14ac:dyDescent="0.25">
      <c r="A36" s="6" t="s">
        <v>31</v>
      </c>
      <c r="B36" s="20">
        <v>2439356</v>
      </c>
      <c r="C36" s="20">
        <v>2439356</v>
      </c>
      <c r="D36" s="20">
        <v>2439356</v>
      </c>
      <c r="E36" s="20">
        <v>2439356</v>
      </c>
      <c r="F36" s="20">
        <v>2439356</v>
      </c>
      <c r="G36" s="20">
        <v>2439356</v>
      </c>
      <c r="H36" s="20">
        <v>0</v>
      </c>
    </row>
    <row r="37" spans="1:9" x14ac:dyDescent="0.25">
      <c r="A37" s="6" t="s">
        <v>52</v>
      </c>
      <c r="B37" s="20"/>
      <c r="C37" s="20"/>
      <c r="D37" s="20"/>
      <c r="E37" s="20"/>
      <c r="F37" s="20"/>
      <c r="G37" s="20"/>
      <c r="H37" s="20">
        <v>2439356</v>
      </c>
      <c r="I37" s="20">
        <v>2521354</v>
      </c>
    </row>
    <row r="38" spans="1:9" x14ac:dyDescent="0.25">
      <c r="A38" s="6" t="s">
        <v>32</v>
      </c>
      <c r="B38" s="20">
        <v>0</v>
      </c>
      <c r="C38" s="20">
        <v>0</v>
      </c>
      <c r="D38" s="20">
        <v>0</v>
      </c>
      <c r="E38" s="20">
        <v>0</v>
      </c>
      <c r="F38" s="20">
        <v>36119647</v>
      </c>
      <c r="G38" s="20">
        <v>46101656</v>
      </c>
      <c r="H38" s="20">
        <v>48619913</v>
      </c>
      <c r="I38" s="20">
        <v>63128095</v>
      </c>
    </row>
    <row r="39" spans="1:9" x14ac:dyDescent="0.25">
      <c r="A39" s="6" t="s">
        <v>45</v>
      </c>
      <c r="B39" s="20">
        <v>0</v>
      </c>
      <c r="C39" s="20">
        <v>0</v>
      </c>
      <c r="D39" s="20">
        <v>0</v>
      </c>
      <c r="E39" s="20">
        <v>0</v>
      </c>
      <c r="F39" s="20">
        <v>22335928</v>
      </c>
      <c r="G39" s="20">
        <v>21370050</v>
      </c>
      <c r="H39" s="20">
        <v>4179000</v>
      </c>
      <c r="I39" s="20">
        <v>47045722</v>
      </c>
    </row>
    <row r="40" spans="1:9" x14ac:dyDescent="0.25">
      <c r="A40" t="s">
        <v>17</v>
      </c>
      <c r="B40" s="20">
        <v>238633555</v>
      </c>
      <c r="C40" s="20">
        <v>202915837</v>
      </c>
      <c r="D40" s="20">
        <v>153763499</v>
      </c>
      <c r="E40" s="20">
        <v>113065058</v>
      </c>
      <c r="F40" s="20">
        <v>180800034</v>
      </c>
      <c r="G40" s="20">
        <v>272706776</v>
      </c>
      <c r="H40" s="20">
        <v>272962977</v>
      </c>
      <c r="I40" s="20">
        <v>257379965</v>
      </c>
    </row>
    <row r="41" spans="1:9" x14ac:dyDescent="0.25">
      <c r="A41" t="s">
        <v>33</v>
      </c>
      <c r="B41" s="20">
        <v>176998303</v>
      </c>
      <c r="C41" s="20">
        <v>295468158</v>
      </c>
      <c r="D41" s="20">
        <f>357551994+2255834</f>
        <v>359807828</v>
      </c>
      <c r="E41" s="20">
        <v>373539004</v>
      </c>
      <c r="F41" s="20">
        <v>384647281</v>
      </c>
      <c r="G41" s="20">
        <v>358687578</v>
      </c>
      <c r="H41" s="20">
        <v>305895847</v>
      </c>
      <c r="I41" s="20">
        <v>298355700</v>
      </c>
    </row>
    <row r="42" spans="1:9" x14ac:dyDescent="0.25">
      <c r="B42" s="20"/>
      <c r="C42" s="20"/>
      <c r="D42" s="20"/>
      <c r="E42" s="20"/>
      <c r="F42" s="20"/>
      <c r="G42" s="20"/>
    </row>
    <row r="43" spans="1:9" x14ac:dyDescent="0.25">
      <c r="A43" s="3"/>
      <c r="B43" s="18">
        <f t="shared" ref="B43:I43" si="5">SUM(B24,B28)</f>
        <v>565413837</v>
      </c>
      <c r="C43" s="18">
        <f t="shared" si="5"/>
        <v>668037796</v>
      </c>
      <c r="D43" s="18">
        <f t="shared" si="5"/>
        <v>683810584</v>
      </c>
      <c r="E43" s="18">
        <f t="shared" si="5"/>
        <v>698818556</v>
      </c>
      <c r="F43" s="18">
        <f t="shared" si="5"/>
        <v>815872700</v>
      </c>
      <c r="G43" s="18">
        <f t="shared" si="5"/>
        <v>941516760</v>
      </c>
      <c r="H43" s="18">
        <f t="shared" si="5"/>
        <v>921499364</v>
      </c>
      <c r="I43" s="18">
        <f t="shared" si="5"/>
        <v>915008560</v>
      </c>
    </row>
    <row r="44" spans="1:9" x14ac:dyDescent="0.25">
      <c r="A44" s="3"/>
      <c r="B44" s="20"/>
      <c r="C44" s="20"/>
      <c r="D44" s="21"/>
      <c r="E44" s="21"/>
      <c r="F44" s="20"/>
      <c r="G44" s="20"/>
    </row>
    <row r="45" spans="1:9" x14ac:dyDescent="0.25">
      <c r="A45" s="3"/>
      <c r="B45" s="20"/>
      <c r="C45" s="20"/>
      <c r="D45" s="21"/>
      <c r="E45" s="21"/>
      <c r="F45" s="20"/>
      <c r="G45" s="20"/>
    </row>
    <row r="46" spans="1:9" x14ac:dyDescent="0.25">
      <c r="A46" s="33" t="s">
        <v>62</v>
      </c>
      <c r="B46" s="18">
        <f t="shared" ref="B46:I46" si="6">SUM(B47:B51)</f>
        <v>342791409</v>
      </c>
      <c r="C46" s="18">
        <f t="shared" si="6"/>
        <v>348059770</v>
      </c>
      <c r="D46" s="18">
        <f t="shared" si="6"/>
        <v>353890575</v>
      </c>
      <c r="E46" s="18">
        <f t="shared" si="6"/>
        <v>1226208767</v>
      </c>
      <c r="F46" s="18">
        <f t="shared" si="6"/>
        <v>1239915140</v>
      </c>
      <c r="G46" s="18">
        <f t="shared" si="6"/>
        <v>1276493000</v>
      </c>
      <c r="H46" s="18">
        <f t="shared" si="6"/>
        <v>1307935908</v>
      </c>
      <c r="I46" s="18">
        <f t="shared" si="6"/>
        <v>1315647457</v>
      </c>
    </row>
    <row r="47" spans="1:9" x14ac:dyDescent="0.25">
      <c r="A47" t="s">
        <v>4</v>
      </c>
      <c r="B47" s="20">
        <v>219052960</v>
      </c>
      <c r="C47" s="20">
        <v>230005600</v>
      </c>
      <c r="D47" s="20">
        <v>241505880</v>
      </c>
      <c r="E47" s="20">
        <v>253581170</v>
      </c>
      <c r="F47" s="20">
        <v>271331850</v>
      </c>
      <c r="G47" s="20">
        <v>293038390</v>
      </c>
      <c r="H47" s="20">
        <v>313551070</v>
      </c>
      <c r="I47" s="20">
        <v>338635150</v>
      </c>
    </row>
    <row r="48" spans="1:9" x14ac:dyDescent="0.25">
      <c r="A48" t="s">
        <v>24</v>
      </c>
      <c r="B48" s="20">
        <v>76574964</v>
      </c>
      <c r="C48" s="20">
        <v>76574964</v>
      </c>
      <c r="D48" s="20">
        <v>76574964</v>
      </c>
      <c r="E48" s="20">
        <v>0</v>
      </c>
      <c r="F48" s="20">
        <v>0</v>
      </c>
      <c r="G48" s="20">
        <v>0</v>
      </c>
    </row>
    <row r="49" spans="1:9" x14ac:dyDescent="0.25">
      <c r="A49" t="s">
        <v>25</v>
      </c>
      <c r="B49" s="20">
        <v>1281966</v>
      </c>
      <c r="C49" s="20">
        <v>4353756</v>
      </c>
      <c r="D49" s="20">
        <v>4353756</v>
      </c>
      <c r="E49" s="20">
        <v>4200166</v>
      </c>
      <c r="F49" s="20">
        <v>4200166</v>
      </c>
      <c r="G49" s="20">
        <v>4200166</v>
      </c>
      <c r="H49" s="20">
        <v>4200166</v>
      </c>
      <c r="I49" s="20">
        <v>4200166</v>
      </c>
    </row>
    <row r="50" spans="1:9" x14ac:dyDescent="0.25">
      <c r="A50" t="s">
        <v>15</v>
      </c>
      <c r="B50" s="20">
        <v>0</v>
      </c>
      <c r="C50" s="20">
        <v>0</v>
      </c>
      <c r="D50" s="20">
        <v>0</v>
      </c>
      <c r="E50" s="20">
        <v>897118377</v>
      </c>
      <c r="F50" s="20">
        <v>877432799</v>
      </c>
      <c r="G50" s="20">
        <v>858884378</v>
      </c>
      <c r="H50" s="20">
        <v>839593228</v>
      </c>
      <c r="I50" s="20">
        <v>823234467</v>
      </c>
    </row>
    <row r="51" spans="1:9" x14ac:dyDescent="0.25">
      <c r="A51" t="s">
        <v>16</v>
      </c>
      <c r="B51" s="20">
        <v>45881519</v>
      </c>
      <c r="C51" s="20">
        <v>37125450</v>
      </c>
      <c r="D51" s="20">
        <v>31455975</v>
      </c>
      <c r="E51" s="20">
        <v>71309054</v>
      </c>
      <c r="F51" s="20">
        <v>86950325</v>
      </c>
      <c r="G51" s="20">
        <v>120370066</v>
      </c>
      <c r="H51" s="20">
        <v>150591444</v>
      </c>
      <c r="I51" s="20">
        <v>149577674</v>
      </c>
    </row>
    <row r="52" spans="1:9" x14ac:dyDescent="0.25">
      <c r="A52" s="3"/>
      <c r="B52" s="20"/>
      <c r="C52" s="20"/>
      <c r="D52" s="21"/>
      <c r="E52" s="21"/>
      <c r="F52" s="20"/>
      <c r="G52" s="20"/>
    </row>
    <row r="53" spans="1:9" x14ac:dyDescent="0.25">
      <c r="A53" s="3"/>
      <c r="B53" s="20"/>
      <c r="C53" s="20"/>
      <c r="D53" s="21"/>
      <c r="E53" s="21"/>
      <c r="F53" s="20"/>
      <c r="G53" s="20"/>
    </row>
    <row r="54" spans="1:9" x14ac:dyDescent="0.25">
      <c r="A54" s="3"/>
      <c r="B54" s="18">
        <f t="shared" ref="B54:G54" si="7">SUM(B46,B43)</f>
        <v>908205246</v>
      </c>
      <c r="C54" s="18">
        <f t="shared" si="7"/>
        <v>1016097566</v>
      </c>
      <c r="D54" s="19">
        <f t="shared" si="7"/>
        <v>1037701159</v>
      </c>
      <c r="E54" s="18">
        <f t="shared" si="7"/>
        <v>1925027323</v>
      </c>
      <c r="F54" s="18">
        <f t="shared" si="7"/>
        <v>2055787840</v>
      </c>
      <c r="G54" s="18">
        <f t="shared" si="7"/>
        <v>2218009760</v>
      </c>
      <c r="H54" s="18">
        <f>SUM(H46,H43)+1</f>
        <v>2229435273</v>
      </c>
      <c r="I54" s="18">
        <f>SUM(I46,I43)+1</f>
        <v>2230656018</v>
      </c>
    </row>
    <row r="55" spans="1:9" x14ac:dyDescent="0.25">
      <c r="B55" s="20"/>
      <c r="C55" s="20"/>
      <c r="D55" s="21"/>
      <c r="E55" s="21"/>
      <c r="F55" s="20"/>
      <c r="G55" s="20"/>
    </row>
    <row r="56" spans="1:9" x14ac:dyDescent="0.25">
      <c r="A56" s="36" t="s">
        <v>63</v>
      </c>
      <c r="B56" s="11">
        <f t="shared" ref="B56:I56" si="8">B46/(B47/10)</f>
        <v>15.648791461206459</v>
      </c>
      <c r="C56" s="11">
        <f t="shared" si="8"/>
        <v>15.132665030764468</v>
      </c>
      <c r="D56" s="11">
        <f t="shared" si="8"/>
        <v>14.653497256464314</v>
      </c>
      <c r="E56" s="11">
        <f t="shared" si="8"/>
        <v>48.355671164384958</v>
      </c>
      <c r="F56" s="11">
        <f t="shared" si="8"/>
        <v>45.697368001581829</v>
      </c>
      <c r="G56" s="11">
        <f t="shared" si="8"/>
        <v>43.560606513023771</v>
      </c>
      <c r="H56" s="11">
        <f t="shared" si="8"/>
        <v>41.713648369944963</v>
      </c>
      <c r="I56" s="11">
        <f t="shared" si="8"/>
        <v>38.851473540180336</v>
      </c>
    </row>
    <row r="57" spans="1:9" x14ac:dyDescent="0.25">
      <c r="A57" s="36" t="s">
        <v>64</v>
      </c>
      <c r="B57" s="5">
        <f>B47/10</f>
        <v>21905296</v>
      </c>
      <c r="C57" s="5">
        <f t="shared" ref="C57:I57" si="9">C47/10</f>
        <v>23000560</v>
      </c>
      <c r="D57" s="5">
        <f t="shared" si="9"/>
        <v>24150588</v>
      </c>
      <c r="E57" s="5">
        <f t="shared" si="9"/>
        <v>25358117</v>
      </c>
      <c r="F57" s="5">
        <f t="shared" si="9"/>
        <v>27133185</v>
      </c>
      <c r="G57" s="5">
        <f t="shared" si="9"/>
        <v>29303839</v>
      </c>
      <c r="H57" s="5">
        <f t="shared" si="9"/>
        <v>31355107</v>
      </c>
      <c r="I57" s="5">
        <f t="shared" si="9"/>
        <v>33863515</v>
      </c>
    </row>
    <row r="58" spans="1:9" x14ac:dyDescent="0.25">
      <c r="C58" s="3"/>
      <c r="D58" s="3"/>
      <c r="E58" s="3"/>
      <c r="F58" s="3"/>
    </row>
    <row r="59" spans="1:9" x14ac:dyDescent="0.25">
      <c r="B59" s="5"/>
      <c r="C59" s="5"/>
      <c r="D59" s="40"/>
      <c r="E59" s="40"/>
      <c r="F59" s="40"/>
      <c r="G59" s="40"/>
      <c r="H59" s="40"/>
      <c r="I59" s="40"/>
    </row>
    <row r="60" spans="1:9" x14ac:dyDescent="0.25">
      <c r="F60" s="1"/>
    </row>
    <row r="61" spans="1:9" x14ac:dyDescent="0.25">
      <c r="B61" s="3"/>
      <c r="C61" s="11"/>
      <c r="D61" s="3"/>
      <c r="E61" s="3"/>
      <c r="F61" s="3"/>
      <c r="G61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6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28" sqref="I28"/>
    </sheetView>
  </sheetViews>
  <sheetFormatPr defaultRowHeight="15" x14ac:dyDescent="0.25"/>
  <cols>
    <col min="1" max="1" width="31.7109375" bestFit="1" customWidth="1"/>
    <col min="2" max="4" width="15.28515625" bestFit="1" customWidth="1"/>
    <col min="5" max="5" width="14.5703125" customWidth="1"/>
    <col min="6" max="7" width="15.28515625" bestFit="1" customWidth="1"/>
    <col min="8" max="8" width="14.28515625" bestFit="1" customWidth="1"/>
    <col min="9" max="9" width="22" customWidth="1"/>
    <col min="10" max="10" width="13.5703125" bestFit="1" customWidth="1"/>
  </cols>
  <sheetData>
    <row r="1" spans="1:10" ht="15.75" x14ac:dyDescent="0.25">
      <c r="A1" s="4" t="s">
        <v>19</v>
      </c>
      <c r="B1" s="1"/>
      <c r="C1" s="1"/>
      <c r="D1" s="1"/>
      <c r="E1" s="1"/>
      <c r="F1" s="1"/>
      <c r="G1" s="1"/>
    </row>
    <row r="2" spans="1:10" ht="15.75" x14ac:dyDescent="0.25">
      <c r="A2" s="4" t="s">
        <v>75</v>
      </c>
      <c r="B2" s="1"/>
      <c r="C2" s="1"/>
      <c r="D2" s="1"/>
      <c r="E2" s="1"/>
      <c r="F2" s="1"/>
      <c r="G2" s="1"/>
    </row>
    <row r="3" spans="1:10" ht="15.75" x14ac:dyDescent="0.25">
      <c r="A3" s="4" t="s">
        <v>54</v>
      </c>
      <c r="B3" s="1"/>
      <c r="C3" s="1"/>
      <c r="D3" s="1"/>
      <c r="E3" s="1"/>
      <c r="F3" s="1"/>
      <c r="G3" s="1"/>
    </row>
    <row r="4" spans="1:10" ht="15.75" x14ac:dyDescent="0.25">
      <c r="A4" s="4"/>
      <c r="B4" s="4">
        <v>2012</v>
      </c>
      <c r="C4" s="31">
        <v>2013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4">
        <v>2019</v>
      </c>
      <c r="J4" s="15"/>
    </row>
    <row r="5" spans="1:10" x14ac:dyDescent="0.25">
      <c r="A5" s="36" t="s">
        <v>65</v>
      </c>
      <c r="B5" s="20">
        <v>492376086</v>
      </c>
      <c r="C5" s="20">
        <v>419145049</v>
      </c>
      <c r="D5" s="20">
        <v>459068444</v>
      </c>
      <c r="E5" s="20">
        <v>663903412</v>
      </c>
      <c r="F5" s="20">
        <v>854790868</v>
      </c>
      <c r="G5" s="20">
        <v>867840194</v>
      </c>
      <c r="H5" s="38">
        <v>844320916</v>
      </c>
      <c r="I5" s="25">
        <v>606430998</v>
      </c>
      <c r="J5" s="1"/>
    </row>
    <row r="6" spans="1:10" x14ac:dyDescent="0.25">
      <c r="A6" t="s">
        <v>66</v>
      </c>
      <c r="B6" s="22">
        <v>416617139</v>
      </c>
      <c r="C6" s="22">
        <v>348314981</v>
      </c>
      <c r="D6" s="22">
        <v>381200762</v>
      </c>
      <c r="E6" s="22">
        <v>548743694</v>
      </c>
      <c r="F6" s="22">
        <v>708574535</v>
      </c>
      <c r="G6" s="22">
        <v>710434981</v>
      </c>
      <c r="H6" s="39">
        <v>685685301</v>
      </c>
      <c r="I6" s="22">
        <v>500693656</v>
      </c>
      <c r="J6" s="1"/>
    </row>
    <row r="7" spans="1:10" x14ac:dyDescent="0.25">
      <c r="A7" s="36" t="s">
        <v>0</v>
      </c>
      <c r="B7" s="18">
        <f>B5-B6</f>
        <v>75758947</v>
      </c>
      <c r="C7" s="18">
        <f t="shared" ref="C7:I7" si="0">C5-C6</f>
        <v>70830068</v>
      </c>
      <c r="D7" s="18">
        <f t="shared" si="0"/>
        <v>77867682</v>
      </c>
      <c r="E7" s="18">
        <f t="shared" si="0"/>
        <v>115159718</v>
      </c>
      <c r="F7" s="18">
        <f t="shared" si="0"/>
        <v>146216333</v>
      </c>
      <c r="G7" s="18">
        <f t="shared" si="0"/>
        <v>157405213</v>
      </c>
      <c r="H7" s="18">
        <f t="shared" si="0"/>
        <v>158635615</v>
      </c>
      <c r="I7" s="18">
        <f t="shared" si="0"/>
        <v>105737342</v>
      </c>
      <c r="J7" s="5"/>
    </row>
    <row r="8" spans="1:10" x14ac:dyDescent="0.25">
      <c r="B8" s="18"/>
      <c r="C8" s="18"/>
      <c r="D8" s="18"/>
      <c r="E8" s="18"/>
      <c r="F8" s="18"/>
      <c r="G8" s="23"/>
      <c r="H8" s="5"/>
      <c r="I8" s="5"/>
      <c r="J8" s="5"/>
    </row>
    <row r="9" spans="1:10" x14ac:dyDescent="0.25">
      <c r="A9" s="36" t="s">
        <v>67</v>
      </c>
      <c r="B9" s="19">
        <f t="shared" ref="B9:I9" si="1">SUM(B10:B11)</f>
        <v>33759001</v>
      </c>
      <c r="C9" s="19">
        <f t="shared" si="1"/>
        <v>33932009</v>
      </c>
      <c r="D9" s="19">
        <f t="shared" si="1"/>
        <v>36970551</v>
      </c>
      <c r="E9" s="19">
        <f t="shared" si="1"/>
        <v>45683262</v>
      </c>
      <c r="F9" s="19">
        <f t="shared" si="1"/>
        <v>53640125</v>
      </c>
      <c r="G9" s="19">
        <f t="shared" si="1"/>
        <v>47565931</v>
      </c>
      <c r="H9" s="19">
        <f t="shared" si="1"/>
        <v>47054140</v>
      </c>
      <c r="I9" s="19">
        <f t="shared" si="1"/>
        <v>40273789</v>
      </c>
      <c r="J9" s="1"/>
    </row>
    <row r="10" spans="1:10" x14ac:dyDescent="0.25">
      <c r="A10" s="6" t="s">
        <v>11</v>
      </c>
      <c r="B10" s="21">
        <v>22248050</v>
      </c>
      <c r="C10" s="21">
        <v>22164235</v>
      </c>
      <c r="D10" s="21">
        <v>22839741</v>
      </c>
      <c r="E10" s="21">
        <v>25910249</v>
      </c>
      <c r="F10" s="21">
        <v>31347578</v>
      </c>
      <c r="G10" s="21">
        <v>28484416</v>
      </c>
      <c r="H10" s="1">
        <v>29829716</v>
      </c>
      <c r="I10" s="21">
        <v>29958909</v>
      </c>
      <c r="J10" s="1"/>
    </row>
    <row r="11" spans="1:10" x14ac:dyDescent="0.25">
      <c r="A11" s="6" t="s">
        <v>12</v>
      </c>
      <c r="B11" s="21">
        <v>11510951</v>
      </c>
      <c r="C11" s="21">
        <v>11767774</v>
      </c>
      <c r="D11" s="21">
        <v>14130810</v>
      </c>
      <c r="E11" s="21">
        <v>19773013</v>
      </c>
      <c r="F11" s="21">
        <v>22292547</v>
      </c>
      <c r="G11" s="21">
        <v>19081515</v>
      </c>
      <c r="H11" s="21">
        <v>17224424</v>
      </c>
      <c r="I11" s="21">
        <v>10314880</v>
      </c>
      <c r="J11" s="1"/>
    </row>
    <row r="12" spans="1:10" x14ac:dyDescent="0.25">
      <c r="A12" s="36" t="s">
        <v>1</v>
      </c>
      <c r="B12" s="24">
        <f>B7-B9</f>
        <v>41999946</v>
      </c>
      <c r="C12" s="24">
        <f t="shared" ref="C12:I12" si="2">C7-C9</f>
        <v>36898059</v>
      </c>
      <c r="D12" s="24">
        <f t="shared" si="2"/>
        <v>40897131</v>
      </c>
      <c r="E12" s="24">
        <f t="shared" si="2"/>
        <v>69476456</v>
      </c>
      <c r="F12" s="24">
        <f t="shared" si="2"/>
        <v>92576208</v>
      </c>
      <c r="G12" s="24">
        <f t="shared" si="2"/>
        <v>109839282</v>
      </c>
      <c r="H12" s="24">
        <f t="shared" si="2"/>
        <v>111581475</v>
      </c>
      <c r="I12" s="24">
        <f t="shared" si="2"/>
        <v>65463553</v>
      </c>
      <c r="J12" s="8"/>
    </row>
    <row r="13" spans="1:10" x14ac:dyDescent="0.25">
      <c r="A13" s="37" t="s">
        <v>68</v>
      </c>
      <c r="B13" s="23"/>
      <c r="C13" s="23"/>
      <c r="D13" s="23"/>
      <c r="E13" s="23"/>
      <c r="F13" s="23"/>
      <c r="G13" s="23"/>
      <c r="H13" s="23"/>
      <c r="I13" s="8"/>
      <c r="J13" s="8"/>
    </row>
    <row r="14" spans="1:10" x14ac:dyDescent="0.25">
      <c r="A14" s="6" t="s">
        <v>2</v>
      </c>
      <c r="B14" s="25">
        <v>36708591</v>
      </c>
      <c r="C14" s="25">
        <v>34002040</v>
      </c>
      <c r="D14" s="25">
        <v>32295056</v>
      </c>
      <c r="E14" s="25">
        <v>42575132</v>
      </c>
      <c r="F14" s="25">
        <v>51262845</v>
      </c>
      <c r="G14" s="25">
        <v>57595706</v>
      </c>
      <c r="H14" s="30">
        <v>60343448</v>
      </c>
      <c r="I14" s="30">
        <v>49352735</v>
      </c>
      <c r="J14" s="1"/>
    </row>
    <row r="15" spans="1:10" x14ac:dyDescent="0.25">
      <c r="A15" s="6" t="s">
        <v>18</v>
      </c>
      <c r="B15" s="25"/>
      <c r="C15" s="25">
        <v>3071790</v>
      </c>
      <c r="D15" s="25">
        <v>0</v>
      </c>
      <c r="E15" s="25">
        <v>0</v>
      </c>
      <c r="F15" s="25">
        <v>0</v>
      </c>
      <c r="G15" s="25">
        <v>0</v>
      </c>
      <c r="H15" s="30">
        <v>0</v>
      </c>
      <c r="J15" s="1"/>
    </row>
    <row r="16" spans="1:10" x14ac:dyDescent="0.25">
      <c r="A16" s="36" t="s">
        <v>69</v>
      </c>
      <c r="B16" s="24">
        <f>B12-B14+B15</f>
        <v>5291355</v>
      </c>
      <c r="C16" s="24">
        <f t="shared" ref="C16:I16" si="3">C12-C14+C15</f>
        <v>5967809</v>
      </c>
      <c r="D16" s="24">
        <f t="shared" si="3"/>
        <v>8602075</v>
      </c>
      <c r="E16" s="24">
        <f t="shared" si="3"/>
        <v>26901324</v>
      </c>
      <c r="F16" s="24">
        <f t="shared" si="3"/>
        <v>41313363</v>
      </c>
      <c r="G16" s="24">
        <f t="shared" si="3"/>
        <v>52243576</v>
      </c>
      <c r="H16" s="24">
        <f t="shared" si="3"/>
        <v>51238027</v>
      </c>
      <c r="I16" s="24">
        <f t="shared" si="3"/>
        <v>16110818</v>
      </c>
      <c r="J16" s="8"/>
    </row>
    <row r="17" spans="1:10" x14ac:dyDescent="0.25">
      <c r="A17" s="6" t="s">
        <v>5</v>
      </c>
      <c r="B17" s="25">
        <v>264568</v>
      </c>
      <c r="C17" s="25">
        <v>144801</v>
      </c>
      <c r="D17" s="25">
        <v>430104</v>
      </c>
      <c r="E17" s="25">
        <v>1281015</v>
      </c>
      <c r="F17" s="25">
        <v>1967303</v>
      </c>
      <c r="G17" s="25">
        <v>2487789</v>
      </c>
      <c r="H17" s="8">
        <v>2439903</v>
      </c>
      <c r="I17" s="8">
        <v>834268</v>
      </c>
      <c r="J17" s="8"/>
    </row>
    <row r="18" spans="1:10" x14ac:dyDescent="0.25">
      <c r="A18" s="36" t="s">
        <v>70</v>
      </c>
      <c r="B18" s="23">
        <f>B16-B17</f>
        <v>5026787</v>
      </c>
      <c r="C18" s="23">
        <f t="shared" ref="C18:I18" si="4">C16-C17</f>
        <v>5823008</v>
      </c>
      <c r="D18" s="23">
        <f t="shared" si="4"/>
        <v>8171971</v>
      </c>
      <c r="E18" s="23">
        <f t="shared" si="4"/>
        <v>25620309</v>
      </c>
      <c r="F18" s="23">
        <f t="shared" si="4"/>
        <v>39346060</v>
      </c>
      <c r="G18" s="23">
        <f t="shared" si="4"/>
        <v>49755787</v>
      </c>
      <c r="H18" s="23">
        <f t="shared" si="4"/>
        <v>48798124</v>
      </c>
      <c r="I18" s="23">
        <f t="shared" si="4"/>
        <v>15276550</v>
      </c>
      <c r="J18" s="8"/>
    </row>
    <row r="19" spans="1:10" x14ac:dyDescent="0.25">
      <c r="A19" s="3"/>
      <c r="B19" s="23"/>
      <c r="C19" s="23"/>
      <c r="D19" s="23"/>
      <c r="E19" s="23"/>
      <c r="F19" s="23"/>
      <c r="G19" s="23"/>
      <c r="H19" s="8"/>
      <c r="I19" s="8"/>
      <c r="J19" s="8"/>
    </row>
    <row r="20" spans="1:10" x14ac:dyDescent="0.25">
      <c r="A20" s="33" t="s">
        <v>71</v>
      </c>
      <c r="B20" s="23">
        <v>1661641</v>
      </c>
      <c r="C20" s="23">
        <v>554648</v>
      </c>
      <c r="D20" s="23">
        <v>2341166</v>
      </c>
      <c r="E20" s="23">
        <v>3833216</v>
      </c>
      <c r="F20" s="23">
        <v>5954109</v>
      </c>
      <c r="G20" s="23">
        <v>13177927</v>
      </c>
      <c r="H20" s="23">
        <v>17355155</v>
      </c>
      <c r="I20" s="41">
        <v>7565002</v>
      </c>
    </row>
    <row r="21" spans="1:10" x14ac:dyDescent="0.25">
      <c r="A21" s="14"/>
      <c r="B21" s="25"/>
      <c r="C21" s="25"/>
      <c r="D21" s="25"/>
      <c r="E21" s="25"/>
      <c r="F21" s="25"/>
      <c r="G21" s="25"/>
    </row>
    <row r="22" spans="1:10" x14ac:dyDescent="0.25">
      <c r="A22" s="36" t="s">
        <v>72</v>
      </c>
      <c r="B22" s="26">
        <f>B18-B20</f>
        <v>3365146</v>
      </c>
      <c r="C22" s="26">
        <f t="shared" ref="C22:I22" si="5">C18-C20</f>
        <v>5268360</v>
      </c>
      <c r="D22" s="26">
        <f t="shared" si="5"/>
        <v>5830805</v>
      </c>
      <c r="E22" s="26">
        <f t="shared" si="5"/>
        <v>21787093</v>
      </c>
      <c r="F22" s="26">
        <f t="shared" si="5"/>
        <v>33391951</v>
      </c>
      <c r="G22" s="26">
        <f t="shared" si="5"/>
        <v>36577860</v>
      </c>
      <c r="H22" s="26">
        <f t="shared" si="5"/>
        <v>31442969</v>
      </c>
      <c r="I22" s="26">
        <f t="shared" si="5"/>
        <v>7711548</v>
      </c>
      <c r="J22" s="8"/>
    </row>
    <row r="23" spans="1:10" x14ac:dyDescent="0.25">
      <c r="A23" s="3"/>
      <c r="B23" s="9"/>
      <c r="C23" s="8"/>
      <c r="D23" s="8"/>
      <c r="E23" s="8"/>
      <c r="F23" s="8"/>
      <c r="G23" s="8"/>
    </row>
    <row r="24" spans="1:10" x14ac:dyDescent="0.25">
      <c r="A24" s="36" t="s">
        <v>73</v>
      </c>
      <c r="B24" s="16">
        <f>B22/('1'!B47/10)</f>
        <v>0.15362248471785087</v>
      </c>
      <c r="C24" s="16">
        <f>C22/('1'!C47/10)</f>
        <v>0.22905355347869791</v>
      </c>
      <c r="D24" s="16">
        <f>D22/('1'!D47/10)</f>
        <v>0.24143532240291624</v>
      </c>
      <c r="E24" s="16">
        <f>E22/('1'!E47/10)</f>
        <v>0.8591762945174517</v>
      </c>
      <c r="F24" s="16">
        <f>F22/('1'!F47/10)</f>
        <v>1.2306683126216107</v>
      </c>
      <c r="G24" s="16">
        <f>G22/('1'!G47/10)</f>
        <v>1.2482275786459243</v>
      </c>
      <c r="H24" s="16">
        <f>H22/('1'!H47/10)</f>
        <v>1.0028021591506608</v>
      </c>
      <c r="I24" s="16">
        <f>I22/('1'!I47/10)</f>
        <v>0.22772438124039987</v>
      </c>
    </row>
    <row r="25" spans="1:10" x14ac:dyDescent="0.25">
      <c r="A25" s="37" t="s">
        <v>74</v>
      </c>
      <c r="B25">
        <v>21905296</v>
      </c>
      <c r="C25">
        <v>23000560</v>
      </c>
      <c r="D25">
        <v>24150588</v>
      </c>
      <c r="E25">
        <v>25358117</v>
      </c>
      <c r="F25">
        <v>27133185</v>
      </c>
      <c r="G25">
        <v>29303839</v>
      </c>
      <c r="H25">
        <v>31355107</v>
      </c>
      <c r="I25">
        <v>31355107</v>
      </c>
    </row>
    <row r="46" spans="1:2" x14ac:dyDescent="0.25">
      <c r="A46" s="7"/>
      <c r="B4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4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11" sqref="K11"/>
    </sheetView>
  </sheetViews>
  <sheetFormatPr defaultRowHeight="15" x14ac:dyDescent="0.25"/>
  <cols>
    <col min="1" max="1" width="40.7109375" bestFit="1" customWidth="1"/>
    <col min="2" max="3" width="16" bestFit="1" customWidth="1"/>
    <col min="4" max="5" width="14.42578125" customWidth="1"/>
    <col min="6" max="8" width="16" bestFit="1" customWidth="1"/>
    <col min="9" max="9" width="18.42578125" customWidth="1"/>
  </cols>
  <sheetData>
    <row r="1" spans="1:9" ht="15.75" x14ac:dyDescent="0.25">
      <c r="A1" s="4" t="s">
        <v>19</v>
      </c>
      <c r="B1" s="4"/>
      <c r="C1" s="4"/>
      <c r="D1" s="4"/>
      <c r="E1" s="4"/>
      <c r="F1" s="12"/>
      <c r="G1" s="2"/>
    </row>
    <row r="2" spans="1:9" ht="15.75" x14ac:dyDescent="0.25">
      <c r="A2" s="4" t="s">
        <v>76</v>
      </c>
      <c r="B2" s="4"/>
      <c r="C2" s="4"/>
      <c r="D2" s="4"/>
      <c r="E2" s="4"/>
      <c r="F2" s="13"/>
      <c r="G2" s="13"/>
    </row>
    <row r="3" spans="1:9" ht="15.75" x14ac:dyDescent="0.25">
      <c r="A3" s="4" t="s">
        <v>54</v>
      </c>
      <c r="B3" s="4"/>
      <c r="C3" s="4"/>
      <c r="D3" s="4"/>
      <c r="E3" s="4"/>
      <c r="F3" s="12"/>
      <c r="G3" s="2"/>
    </row>
    <row r="4" spans="1:9" ht="15.75" x14ac:dyDescent="0.25">
      <c r="A4" s="4"/>
      <c r="B4" s="4">
        <v>2012</v>
      </c>
      <c r="C4" s="31">
        <v>2013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4">
        <v>2019</v>
      </c>
    </row>
    <row r="5" spans="1:9" x14ac:dyDescent="0.25">
      <c r="A5" s="36" t="s">
        <v>77</v>
      </c>
    </row>
    <row r="6" spans="1:9" x14ac:dyDescent="0.25">
      <c r="A6" t="s">
        <v>34</v>
      </c>
      <c r="B6" s="20">
        <v>485560880</v>
      </c>
      <c r="C6" s="20">
        <v>381107757</v>
      </c>
      <c r="D6" s="20">
        <v>472413837</v>
      </c>
      <c r="E6" s="20">
        <v>609411020</v>
      </c>
      <c r="F6" s="20">
        <v>824920896</v>
      </c>
      <c r="G6" s="20">
        <v>806667439</v>
      </c>
      <c r="H6" s="20">
        <v>915841633</v>
      </c>
      <c r="I6" s="20">
        <v>610963133</v>
      </c>
    </row>
    <row r="7" spans="1:9" x14ac:dyDescent="0.25">
      <c r="A7" s="6" t="s">
        <v>35</v>
      </c>
      <c r="B7" s="20">
        <v>-549757015</v>
      </c>
      <c r="C7" s="20">
        <v>-391058485</v>
      </c>
      <c r="D7" s="20">
        <v>-429591612</v>
      </c>
      <c r="E7" s="20">
        <v>-493876337</v>
      </c>
      <c r="F7" s="20">
        <v>-798038566</v>
      </c>
      <c r="G7" s="20">
        <v>-763371603</v>
      </c>
      <c r="H7" s="20">
        <v>-533721679</v>
      </c>
      <c r="I7" s="20">
        <v>-403701341</v>
      </c>
    </row>
    <row r="8" spans="1:9" x14ac:dyDescent="0.25">
      <c r="A8" s="6" t="s">
        <v>36</v>
      </c>
      <c r="B8" s="20">
        <v>-25987360</v>
      </c>
      <c r="C8" s="20">
        <v>-14006190</v>
      </c>
      <c r="D8" s="20">
        <v>-10452482</v>
      </c>
      <c r="E8" s="20">
        <v>-7865035</v>
      </c>
      <c r="F8" s="20">
        <v>-15468791</v>
      </c>
      <c r="G8" s="20">
        <v>-19894909</v>
      </c>
      <c r="H8" s="20">
        <v>-26200792</v>
      </c>
      <c r="I8" s="20">
        <v>-17600907</v>
      </c>
    </row>
    <row r="9" spans="1:9" x14ac:dyDescent="0.25">
      <c r="A9" s="6" t="s">
        <v>37</v>
      </c>
      <c r="B9" s="20">
        <v>-11429088</v>
      </c>
      <c r="C9" s="20">
        <v>0</v>
      </c>
      <c r="D9" s="20">
        <v>0</v>
      </c>
      <c r="E9" s="20">
        <v>0</v>
      </c>
      <c r="F9" s="20">
        <v>-4176382</v>
      </c>
      <c r="G9" s="20">
        <v>-1967303</v>
      </c>
      <c r="H9" s="20">
        <v>-2487789</v>
      </c>
      <c r="I9" s="20">
        <v>-2439903</v>
      </c>
    </row>
    <row r="10" spans="1:9" x14ac:dyDescent="0.25">
      <c r="A10" s="6" t="s">
        <v>38</v>
      </c>
      <c r="B10" s="20">
        <v>-35029386</v>
      </c>
      <c r="C10" s="20">
        <v>-33366040</v>
      </c>
      <c r="D10" s="20">
        <v>-31659056</v>
      </c>
      <c r="E10" s="20">
        <v>-41091132</v>
      </c>
      <c r="F10" s="20">
        <v>0</v>
      </c>
      <c r="G10" s="20">
        <v>0</v>
      </c>
      <c r="H10" s="20">
        <v>0</v>
      </c>
    </row>
    <row r="11" spans="1:9" x14ac:dyDescent="0.25">
      <c r="A11" s="3"/>
      <c r="B11" s="24">
        <f t="shared" ref="B11:I11" si="0">SUM(B6:B10)</f>
        <v>-136641969</v>
      </c>
      <c r="C11" s="24">
        <f t="shared" si="0"/>
        <v>-57322958</v>
      </c>
      <c r="D11" s="24">
        <f t="shared" si="0"/>
        <v>710687</v>
      </c>
      <c r="E11" s="24">
        <f t="shared" si="0"/>
        <v>66578516</v>
      </c>
      <c r="F11" s="24">
        <f t="shared" si="0"/>
        <v>7237157</v>
      </c>
      <c r="G11" s="24">
        <f t="shared" si="0"/>
        <v>21433624</v>
      </c>
      <c r="H11" s="24">
        <f t="shared" si="0"/>
        <v>353431373</v>
      </c>
      <c r="I11" s="24">
        <f t="shared" si="0"/>
        <v>187220982</v>
      </c>
    </row>
    <row r="12" spans="1:9" x14ac:dyDescent="0.25">
      <c r="B12" s="20"/>
      <c r="C12" s="20"/>
      <c r="D12" s="20"/>
      <c r="E12" s="20"/>
      <c r="F12" s="20"/>
      <c r="G12" s="20"/>
    </row>
    <row r="13" spans="1:9" x14ac:dyDescent="0.25">
      <c r="A13" s="36" t="s">
        <v>78</v>
      </c>
      <c r="B13" s="20"/>
      <c r="C13" s="20"/>
      <c r="D13" s="20"/>
      <c r="E13" s="20"/>
      <c r="F13" s="20"/>
      <c r="G13" s="20"/>
    </row>
    <row r="14" spans="1:9" x14ac:dyDescent="0.25">
      <c r="A14" s="6" t="s">
        <v>13</v>
      </c>
      <c r="B14" s="20">
        <v>-73711642</v>
      </c>
      <c r="C14" s="20">
        <v>-25925938</v>
      </c>
      <c r="D14" s="20">
        <v>-933398</v>
      </c>
      <c r="E14" s="20">
        <v>-26200383</v>
      </c>
      <c r="F14" s="20">
        <v>-52979235</v>
      </c>
      <c r="G14" s="20">
        <v>-54777953</v>
      </c>
      <c r="H14" s="20">
        <v>-274998786</v>
      </c>
      <c r="I14" s="20">
        <v>-122746722</v>
      </c>
    </row>
    <row r="15" spans="1:9" x14ac:dyDescent="0.25">
      <c r="A15" s="6" t="s">
        <v>39</v>
      </c>
      <c r="B15" s="20">
        <v>-11272578</v>
      </c>
      <c r="C15" s="20">
        <v>0</v>
      </c>
      <c r="D15" s="20">
        <v>0</v>
      </c>
      <c r="E15" s="20">
        <v>0</v>
      </c>
      <c r="F15" s="20">
        <v>-5325074</v>
      </c>
      <c r="G15" s="20">
        <v>-7239515</v>
      </c>
      <c r="H15" s="20">
        <v>-1515986</v>
      </c>
      <c r="I15" s="20">
        <v>-16646455</v>
      </c>
    </row>
    <row r="16" spans="1:9" x14ac:dyDescent="0.25">
      <c r="A16" s="6" t="s">
        <v>43</v>
      </c>
      <c r="B16" s="20">
        <v>0</v>
      </c>
      <c r="C16" s="20">
        <v>6321090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</row>
    <row r="17" spans="1:9" x14ac:dyDescent="0.25">
      <c r="A17" s="3"/>
      <c r="B17" s="24">
        <f>SUM(B14:B16)</f>
        <v>-84984220</v>
      </c>
      <c r="C17" s="24">
        <f t="shared" ref="C17:I17" si="1">SUM(C14:C16)</f>
        <v>-19604848</v>
      </c>
      <c r="D17" s="24">
        <f t="shared" si="1"/>
        <v>-933398</v>
      </c>
      <c r="E17" s="24">
        <f t="shared" si="1"/>
        <v>-26200383</v>
      </c>
      <c r="F17" s="24">
        <f t="shared" si="1"/>
        <v>-58304309</v>
      </c>
      <c r="G17" s="24">
        <f t="shared" si="1"/>
        <v>-62017468</v>
      </c>
      <c r="H17" s="24">
        <f t="shared" si="1"/>
        <v>-276514772</v>
      </c>
      <c r="I17" s="24">
        <f t="shared" si="1"/>
        <v>-139393177</v>
      </c>
    </row>
    <row r="18" spans="1:9" x14ac:dyDescent="0.25">
      <c r="B18" s="20"/>
      <c r="C18" s="20"/>
      <c r="D18" s="20"/>
      <c r="E18" s="20"/>
      <c r="F18" s="20"/>
      <c r="G18" s="20"/>
    </row>
    <row r="19" spans="1:9" x14ac:dyDescent="0.25">
      <c r="A19" s="36" t="s">
        <v>79</v>
      </c>
      <c r="B19" s="20"/>
      <c r="C19" s="20"/>
      <c r="D19" s="20"/>
      <c r="E19" s="20"/>
      <c r="F19" s="20"/>
      <c r="G19" s="20"/>
    </row>
    <row r="20" spans="1:9" x14ac:dyDescent="0.25">
      <c r="A20" s="6" t="s">
        <v>40</v>
      </c>
      <c r="B20" s="20">
        <v>73835501</v>
      </c>
      <c r="C20" s="20">
        <v>-35717718</v>
      </c>
      <c r="D20" s="20">
        <v>-49152338</v>
      </c>
      <c r="E20" s="20">
        <v>-40698441</v>
      </c>
      <c r="F20" s="20">
        <v>67734976</v>
      </c>
      <c r="G20" s="20">
        <v>91906742</v>
      </c>
      <c r="H20" s="20">
        <v>256201</v>
      </c>
      <c r="I20" s="20">
        <v>-15583012</v>
      </c>
    </row>
    <row r="21" spans="1:9" x14ac:dyDescent="0.25">
      <c r="A21" s="6" t="s">
        <v>46</v>
      </c>
      <c r="B21" s="20">
        <v>54061967</v>
      </c>
      <c r="C21" s="20">
        <v>-5794834</v>
      </c>
      <c r="D21" s="20">
        <v>-8792338</v>
      </c>
      <c r="E21" s="20">
        <v>-10249338</v>
      </c>
      <c r="F21" s="20">
        <v>6752880</v>
      </c>
      <c r="G21" s="20">
        <v>19408624</v>
      </c>
      <c r="H21" s="20">
        <v>-52791732</v>
      </c>
      <c r="I21" s="20">
        <v>-54918144</v>
      </c>
    </row>
    <row r="22" spans="1:9" x14ac:dyDescent="0.25">
      <c r="A22" s="6" t="s">
        <v>45</v>
      </c>
      <c r="B22" s="20">
        <v>0</v>
      </c>
      <c r="C22" s="20">
        <v>0</v>
      </c>
      <c r="D22" s="20">
        <v>0</v>
      </c>
      <c r="E22" s="20">
        <v>0</v>
      </c>
      <c r="F22" s="20">
        <v>10532326</v>
      </c>
      <c r="G22" s="20">
        <v>-965878</v>
      </c>
      <c r="H22" s="20">
        <v>-60343448</v>
      </c>
      <c r="I22" s="20">
        <v>42866722</v>
      </c>
    </row>
    <row r="23" spans="1:9" x14ac:dyDescent="0.25">
      <c r="A23" s="6" t="s">
        <v>41</v>
      </c>
      <c r="B23" s="20">
        <v>92622130</v>
      </c>
      <c r="C23" s="20">
        <v>118469856</v>
      </c>
      <c r="D23" s="20">
        <v>62083835</v>
      </c>
      <c r="E23" s="20">
        <v>15987011</v>
      </c>
      <c r="F23" s="20">
        <v>11108276</v>
      </c>
      <c r="G23" s="20">
        <v>-25959702</v>
      </c>
      <c r="H23" s="20">
        <v>53449170</v>
      </c>
      <c r="I23" s="20">
        <v>-7540147</v>
      </c>
    </row>
    <row r="24" spans="1:9" x14ac:dyDescent="0.25">
      <c r="A24" s="6" t="s">
        <v>38</v>
      </c>
      <c r="B24" s="20">
        <v>0</v>
      </c>
      <c r="C24" s="20">
        <v>0</v>
      </c>
      <c r="D24" s="20">
        <v>0</v>
      </c>
      <c r="E24" s="20">
        <v>0</v>
      </c>
      <c r="F24" s="20">
        <v>-51870947</v>
      </c>
      <c r="G24" s="20">
        <v>-44361681</v>
      </c>
      <c r="H24" s="20">
        <v>-17191050</v>
      </c>
      <c r="I24" s="20">
        <v>-14981737</v>
      </c>
    </row>
    <row r="25" spans="1:9" x14ac:dyDescent="0.25">
      <c r="A25" s="6" t="s">
        <v>42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</row>
    <row r="26" spans="1:9" x14ac:dyDescent="0.25">
      <c r="A26" s="3"/>
      <c r="B26" s="27">
        <f>SUM(B20:B25)</f>
        <v>220519598</v>
      </c>
      <c r="C26" s="27">
        <f t="shared" ref="C26:I26" si="2">SUM(C20:C25)</f>
        <v>76957304</v>
      </c>
      <c r="D26" s="27">
        <f t="shared" si="2"/>
        <v>4139159</v>
      </c>
      <c r="E26" s="27">
        <f t="shared" si="2"/>
        <v>-34960768</v>
      </c>
      <c r="F26" s="27">
        <f t="shared" si="2"/>
        <v>44257511</v>
      </c>
      <c r="G26" s="27">
        <f t="shared" si="2"/>
        <v>40028105</v>
      </c>
      <c r="H26" s="27">
        <f t="shared" si="2"/>
        <v>-76620859</v>
      </c>
      <c r="I26" s="27">
        <f t="shared" si="2"/>
        <v>-50156318</v>
      </c>
    </row>
    <row r="27" spans="1:9" x14ac:dyDescent="0.25">
      <c r="B27" s="20"/>
      <c r="C27" s="20"/>
      <c r="D27" s="20"/>
      <c r="E27" s="20"/>
      <c r="F27" s="20"/>
      <c r="G27" s="20"/>
    </row>
    <row r="28" spans="1:9" x14ac:dyDescent="0.25">
      <c r="A28" s="3" t="s">
        <v>80</v>
      </c>
      <c r="B28" s="18">
        <f t="shared" ref="B28:I28" si="3">SUM(B11,B17,B26)</f>
        <v>-1106591</v>
      </c>
      <c r="C28" s="18">
        <f t="shared" si="3"/>
        <v>29498</v>
      </c>
      <c r="D28" s="18">
        <f t="shared" si="3"/>
        <v>3916448</v>
      </c>
      <c r="E28" s="18">
        <f t="shared" si="3"/>
        <v>5417365</v>
      </c>
      <c r="F28" s="18">
        <f t="shared" si="3"/>
        <v>-6809641</v>
      </c>
      <c r="G28" s="18">
        <f t="shared" si="3"/>
        <v>-555739</v>
      </c>
      <c r="H28" s="18">
        <f t="shared" si="3"/>
        <v>295742</v>
      </c>
      <c r="I28" s="18">
        <f t="shared" si="3"/>
        <v>-2328513</v>
      </c>
    </row>
    <row r="29" spans="1:9" x14ac:dyDescent="0.25">
      <c r="A29" s="37" t="s">
        <v>81</v>
      </c>
      <c r="B29" s="20">
        <v>1247624</v>
      </c>
      <c r="C29" s="20">
        <v>141033</v>
      </c>
      <c r="D29" s="20">
        <v>170531</v>
      </c>
      <c r="E29" s="20">
        <v>4086870</v>
      </c>
      <c r="F29" s="21">
        <v>9504235</v>
      </c>
      <c r="G29" s="20">
        <v>2694235</v>
      </c>
      <c r="H29" s="20">
        <v>2138855</v>
      </c>
      <c r="I29" s="20">
        <v>2434596</v>
      </c>
    </row>
    <row r="30" spans="1:9" x14ac:dyDescent="0.25">
      <c r="A30" s="36" t="s">
        <v>82</v>
      </c>
      <c r="B30" s="18">
        <f t="shared" ref="B30:I30" si="4">SUM(B28:B29)</f>
        <v>141033</v>
      </c>
      <c r="C30" s="18">
        <f t="shared" si="4"/>
        <v>170531</v>
      </c>
      <c r="D30" s="18">
        <f t="shared" si="4"/>
        <v>4086979</v>
      </c>
      <c r="E30" s="18">
        <f t="shared" si="4"/>
        <v>9504235</v>
      </c>
      <c r="F30" s="18">
        <f t="shared" si="4"/>
        <v>2694594</v>
      </c>
      <c r="G30" s="18">
        <f t="shared" si="4"/>
        <v>2138496</v>
      </c>
      <c r="H30" s="18">
        <f t="shared" si="4"/>
        <v>2434597</v>
      </c>
      <c r="I30" s="18">
        <f t="shared" si="4"/>
        <v>106083</v>
      </c>
    </row>
    <row r="31" spans="1:9" x14ac:dyDescent="0.25">
      <c r="B31" s="20"/>
      <c r="C31" s="20"/>
      <c r="D31" s="20"/>
      <c r="E31" s="20"/>
      <c r="F31" s="20"/>
      <c r="G31" s="20"/>
    </row>
    <row r="33" spans="1:9" x14ac:dyDescent="0.25">
      <c r="A33" s="36" t="s">
        <v>83</v>
      </c>
      <c r="B33" s="10">
        <f>B11/('1'!B47/10)</f>
        <v>-6.2378508375326218</v>
      </c>
      <c r="C33" s="10">
        <f>C11/('1'!C47/10)</f>
        <v>-2.4922418410682177</v>
      </c>
      <c r="D33" s="10">
        <f>D11/('1'!D47/10)</f>
        <v>2.9427316635106358E-2</v>
      </c>
      <c r="E33" s="10">
        <f>E11/('1'!E47/10)</f>
        <v>2.6255307521453584</v>
      </c>
      <c r="F33" s="10">
        <f>F11/('1'!F47/10)</f>
        <v>0.26672714611277665</v>
      </c>
      <c r="G33" s="10">
        <f>G11/('1'!G47/10)</f>
        <v>0.73142716897946369</v>
      </c>
      <c r="H33" s="10">
        <f>H11/('1'!H47/10)</f>
        <v>11.271891784646119</v>
      </c>
      <c r="I33" s="10">
        <f>I11/('1'!I47/10)</f>
        <v>5.5286931082021464</v>
      </c>
    </row>
    <row r="34" spans="1:9" x14ac:dyDescent="0.25">
      <c r="A34" s="36" t="s">
        <v>84</v>
      </c>
      <c r="B34">
        <v>21905296</v>
      </c>
      <c r="C34">
        <v>23000560</v>
      </c>
      <c r="D34">
        <v>24150588</v>
      </c>
      <c r="E34">
        <v>25358117</v>
      </c>
      <c r="F34">
        <v>27133185</v>
      </c>
      <c r="G34">
        <v>29303839</v>
      </c>
      <c r="H34">
        <v>31355107</v>
      </c>
      <c r="I34">
        <v>31355107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6" sqref="A6:A12"/>
    </sheetView>
  </sheetViews>
  <sheetFormatPr defaultRowHeight="15" x14ac:dyDescent="0.25"/>
  <cols>
    <col min="1" max="1" width="16.5703125" bestFit="1" customWidth="1"/>
  </cols>
  <sheetData>
    <row r="1" spans="1:8" ht="15.75" x14ac:dyDescent="0.25">
      <c r="A1" s="4" t="s">
        <v>19</v>
      </c>
    </row>
    <row r="2" spans="1:8" x14ac:dyDescent="0.25">
      <c r="A2" s="3" t="s">
        <v>85</v>
      </c>
    </row>
    <row r="3" spans="1:8" ht="15.75" x14ac:dyDescent="0.25">
      <c r="A3" s="4" t="s">
        <v>54</v>
      </c>
    </row>
    <row r="5" spans="1:8" x14ac:dyDescent="0.25">
      <c r="A5" s="3"/>
      <c r="B5">
        <v>2012</v>
      </c>
      <c r="C5">
        <v>2013</v>
      </c>
      <c r="D5">
        <v>2014</v>
      </c>
      <c r="E5">
        <v>2015</v>
      </c>
      <c r="F5">
        <v>2016</v>
      </c>
      <c r="G5">
        <v>2017</v>
      </c>
      <c r="H5">
        <v>2018</v>
      </c>
    </row>
    <row r="6" spans="1:8" x14ac:dyDescent="0.25">
      <c r="A6" s="6" t="s">
        <v>86</v>
      </c>
      <c r="B6" s="28">
        <f>'2'!B22/'1'!B20</f>
        <v>3.7052703833424013E-3</v>
      </c>
      <c r="C6" s="28">
        <f>'2'!C22/'1'!C20</f>
        <v>5.184895797693506E-3</v>
      </c>
      <c r="D6" s="28">
        <f>'2'!D22/'1'!D20</f>
        <v>5.6189635613580341E-3</v>
      </c>
      <c r="E6" s="28">
        <f>'2'!E22/'1'!E20</f>
        <v>1.1317809747264559E-2</v>
      </c>
      <c r="F6" s="28">
        <f>'2'!F22/'1'!F20</f>
        <v>1.6242897418830924E-2</v>
      </c>
      <c r="G6" s="28">
        <f>'2'!G22/'1'!G20</f>
        <v>1.6491298036488352E-2</v>
      </c>
      <c r="H6" s="28">
        <f>'2'!H22/'1'!H20</f>
        <v>1.4103557694989425E-2</v>
      </c>
    </row>
    <row r="7" spans="1:8" x14ac:dyDescent="0.25">
      <c r="A7" s="6" t="s">
        <v>87</v>
      </c>
      <c r="B7" s="28">
        <f>'2'!B22/'1'!B46</f>
        <v>9.8168912978796388E-3</v>
      </c>
      <c r="C7" s="28">
        <f>'2'!C22/'1'!C46</f>
        <v>1.5136365802919424E-2</v>
      </c>
      <c r="D7" s="28">
        <f>'2'!D22/'1'!D46</f>
        <v>1.6476293554865087E-2</v>
      </c>
      <c r="E7" s="28">
        <f>'2'!E22/'1'!E46</f>
        <v>1.7767849640566141E-2</v>
      </c>
      <c r="F7" s="28">
        <f>'2'!F22/'1'!F46</f>
        <v>2.6930835766712229E-2</v>
      </c>
      <c r="G7" s="28">
        <f>'2'!G22/'1'!G46</f>
        <v>2.865496324695866E-2</v>
      </c>
      <c r="H7" s="28">
        <f>'2'!H22/'1'!H46</f>
        <v>2.4040145092491794E-2</v>
      </c>
    </row>
    <row r="8" spans="1:8" x14ac:dyDescent="0.25">
      <c r="A8" s="6" t="s">
        <v>47</v>
      </c>
      <c r="B8" s="17">
        <f>'1'!B25/'1'!B46</f>
        <v>0.1577109740226891</v>
      </c>
      <c r="C8" s="17">
        <f>'1'!C25/'1'!C46</f>
        <v>0.13867484024367424</v>
      </c>
      <c r="D8" s="17">
        <f>'1'!D25/'1'!D46</f>
        <v>0.11154489208987835</v>
      </c>
      <c r="E8" s="17">
        <f>'1'!E25/'1'!E46</f>
        <v>2.3833908863253137E-2</v>
      </c>
      <c r="F8" s="17">
        <f>'1'!F25/'1'!F46</f>
        <v>1.9497000415689737E-2</v>
      </c>
      <c r="G8" s="17">
        <f>'1'!G25/'1'!G46</f>
        <v>3.4142960439266019E-2</v>
      </c>
      <c r="H8" s="17">
        <f>'1'!H25/'1'!H46</f>
        <v>7.4187441759569761E-2</v>
      </c>
    </row>
    <row r="9" spans="1:8" x14ac:dyDescent="0.25">
      <c r="A9" s="6" t="s">
        <v>48</v>
      </c>
      <c r="B9" s="29">
        <f>'1'!B12/'1'!B28</f>
        <v>1.1306141424690594</v>
      </c>
      <c r="C9" s="29">
        <f>'1'!C12/'1'!C28</f>
        <v>1.0951550476986678</v>
      </c>
      <c r="D9" s="29">
        <f>'1'!D12/'1'!D28</f>
        <v>1.1152481605176683</v>
      </c>
      <c r="E9" s="29">
        <f>'1'!E12/'1'!E28</f>
        <v>1.0567696036128251</v>
      </c>
      <c r="F9" s="29">
        <f>'1'!F12/'1'!F28</f>
        <v>1.1074885088807371</v>
      </c>
      <c r="G9" s="29">
        <f>'1'!G12/'1'!G28</f>
        <v>1.1510286397943785</v>
      </c>
      <c r="H9" s="29">
        <f>'1'!H12/'1'!H28</f>
        <v>0.98834896082717894</v>
      </c>
    </row>
    <row r="10" spans="1:8" x14ac:dyDescent="0.25">
      <c r="A10" s="6" t="s">
        <v>88</v>
      </c>
      <c r="B10" s="28">
        <f>'2'!B22/'2'!B5</f>
        <v>6.8345033312604865E-3</v>
      </c>
      <c r="C10" s="28">
        <f>'2'!C22/'2'!C5</f>
        <v>1.2569300323525949E-2</v>
      </c>
      <c r="D10" s="28">
        <f>'2'!D22/'2'!D5</f>
        <v>1.2701384894144456E-2</v>
      </c>
      <c r="E10" s="28">
        <f>'2'!E22/'2'!E5</f>
        <v>3.2816660686178251E-2</v>
      </c>
      <c r="F10" s="28">
        <f>'2'!F22/'2'!F5</f>
        <v>3.9064468573616069E-2</v>
      </c>
      <c r="G10" s="28">
        <f>'2'!G22/'2'!G5</f>
        <v>4.2148151529381686E-2</v>
      </c>
      <c r="H10" s="28">
        <f>'2'!H22/'2'!H5</f>
        <v>3.7240542552187589E-2</v>
      </c>
    </row>
    <row r="11" spans="1:8" x14ac:dyDescent="0.25">
      <c r="A11" t="s">
        <v>49</v>
      </c>
      <c r="B11" s="28">
        <f>'2'!B12/'2'!B5</f>
        <v>8.5300539961642247E-2</v>
      </c>
      <c r="C11" s="28">
        <f>'2'!C12/'2'!C5</f>
        <v>8.8031718585324381E-2</v>
      </c>
      <c r="D11" s="28">
        <f>'2'!D12/'2'!D5</f>
        <v>8.9087218985585512E-2</v>
      </c>
      <c r="E11" s="28">
        <f>'2'!E12/'2'!E5</f>
        <v>0.10464843943293366</v>
      </c>
      <c r="F11" s="28">
        <f>'2'!F12/'2'!F5</f>
        <v>0.10830275739445545</v>
      </c>
      <c r="G11" s="28">
        <f>'2'!G12/'2'!G5</f>
        <v>0.12656625351003276</v>
      </c>
      <c r="H11" s="28">
        <f>'2'!H12/'2'!H5</f>
        <v>0.13215528939946336</v>
      </c>
    </row>
    <row r="12" spans="1:8" x14ac:dyDescent="0.25">
      <c r="A12" s="6" t="s">
        <v>89</v>
      </c>
      <c r="B12" s="28">
        <f>'2'!B22/('1'!B46+'1'!B25)</f>
        <v>8.4795700465453514E-3</v>
      </c>
      <c r="C12" s="28">
        <f>'2'!C22/('1'!C46+'1'!C25)</f>
        <v>1.3292965882762695E-2</v>
      </c>
      <c r="D12" s="28">
        <f>'2'!D22/('1'!D46+'1'!D25)</f>
        <v>1.4822877305375473E-2</v>
      </c>
      <c r="E12" s="28">
        <f>'2'!E22/('1'!E46+'1'!E25)</f>
        <v>1.7354230492613306E-2</v>
      </c>
      <c r="F12" s="28">
        <f>'2'!F22/('1'!F46+'1'!F25)</f>
        <v>2.6415806771115019E-2</v>
      </c>
      <c r="G12" s="28">
        <f>'2'!G22/('1'!G46+'1'!G25)</f>
        <v>2.7708899391228347E-2</v>
      </c>
      <c r="H12" s="28">
        <f>'2'!H22/('1'!H46+'1'!H25)</f>
        <v>2.2379841876677409E-2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2020-04-11T15:44:54Z</dcterms:modified>
</cp:coreProperties>
</file>