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D48" i="1"/>
  <c r="E48" i="1"/>
  <c r="F48" i="1"/>
  <c r="B48" i="1"/>
  <c r="B23" i="2"/>
  <c r="C23" i="2"/>
  <c r="D23" i="2"/>
  <c r="E23" i="2"/>
  <c r="F23" i="2"/>
  <c r="C29" i="3"/>
  <c r="D29" i="3"/>
  <c r="E29" i="3"/>
  <c r="F29" i="3"/>
  <c r="B29" i="3"/>
  <c r="B31" i="1" l="1"/>
  <c r="C31" i="1"/>
  <c r="C25" i="1" s="1"/>
  <c r="D31" i="1"/>
  <c r="B22" i="3"/>
  <c r="C22" i="3"/>
  <c r="D22" i="3"/>
  <c r="E22" i="3"/>
  <c r="F22" i="3"/>
  <c r="B16" i="3"/>
  <c r="C16" i="3"/>
  <c r="D16" i="3"/>
  <c r="E16" i="3"/>
  <c r="F16" i="3"/>
  <c r="B10" i="3"/>
  <c r="B28" i="3" s="1"/>
  <c r="C10" i="3"/>
  <c r="D10" i="3"/>
  <c r="E10" i="3"/>
  <c r="E28" i="3" s="1"/>
  <c r="F10" i="3"/>
  <c r="F28" i="3" s="1"/>
  <c r="B17" i="2"/>
  <c r="C17" i="2"/>
  <c r="D17" i="2"/>
  <c r="E17" i="2"/>
  <c r="F17" i="2"/>
  <c r="B9" i="2"/>
  <c r="C9" i="2"/>
  <c r="D9" i="2"/>
  <c r="E9" i="2"/>
  <c r="F9" i="2"/>
  <c r="B7" i="2"/>
  <c r="C7" i="2"/>
  <c r="D7" i="2"/>
  <c r="E7" i="2"/>
  <c r="F7" i="2"/>
  <c r="F31" i="1"/>
  <c r="F25" i="1" s="1"/>
  <c r="B25" i="1"/>
  <c r="D25" i="1"/>
  <c r="E31" i="1"/>
  <c r="E25" i="1" s="1"/>
  <c r="B21" i="1"/>
  <c r="C21" i="1"/>
  <c r="D21" i="1"/>
  <c r="E21" i="1"/>
  <c r="F21" i="1"/>
  <c r="B11" i="1"/>
  <c r="C11" i="1"/>
  <c r="D11" i="1"/>
  <c r="F11" i="1"/>
  <c r="E11" i="1"/>
  <c r="B6" i="1"/>
  <c r="C6" i="1"/>
  <c r="D6" i="1"/>
  <c r="E6" i="1"/>
  <c r="F6" i="1"/>
  <c r="B35" i="1"/>
  <c r="C35" i="1"/>
  <c r="D35" i="1"/>
  <c r="E35" i="1"/>
  <c r="F35" i="1"/>
  <c r="F12" i="2" l="1"/>
  <c r="C17" i="1"/>
  <c r="D8" i="4"/>
  <c r="F8" i="4"/>
  <c r="E17" i="1"/>
  <c r="E33" i="1"/>
  <c r="E12" i="2"/>
  <c r="E16" i="2" s="1"/>
  <c r="E20" i="2" s="1"/>
  <c r="E6" i="4" s="1"/>
  <c r="F16" i="2"/>
  <c r="F20" i="2" s="1"/>
  <c r="F6" i="4" s="1"/>
  <c r="F10" i="4"/>
  <c r="E10" i="4"/>
  <c r="D12" i="2"/>
  <c r="B12" i="2"/>
  <c r="C7" i="4"/>
  <c r="C8" i="4"/>
  <c r="E45" i="1"/>
  <c r="F47" i="1"/>
  <c r="F7" i="4"/>
  <c r="B47" i="1"/>
  <c r="B7" i="4"/>
  <c r="D17" i="1"/>
  <c r="E8" i="4"/>
  <c r="B8" i="4"/>
  <c r="E47" i="1"/>
  <c r="E7" i="4"/>
  <c r="D47" i="1"/>
  <c r="D7" i="4"/>
  <c r="F17" i="1"/>
  <c r="F24" i="3"/>
  <c r="F26" i="3" s="1"/>
  <c r="C33" i="1"/>
  <c r="C45" i="1" s="1"/>
  <c r="C12" i="2"/>
  <c r="F33" i="1"/>
  <c r="F45" i="1" s="1"/>
  <c r="B33" i="1"/>
  <c r="B24" i="3"/>
  <c r="B26" i="3" s="1"/>
  <c r="B45" i="1"/>
  <c r="B17" i="1"/>
  <c r="C24" i="3"/>
  <c r="C26" i="3" s="1"/>
  <c r="E24" i="3"/>
  <c r="E26" i="3" s="1"/>
  <c r="D24" i="3"/>
  <c r="D26" i="3" s="1"/>
  <c r="C28" i="3"/>
  <c r="D28" i="3"/>
  <c r="D33" i="1"/>
  <c r="D45" i="1" s="1"/>
  <c r="C47" i="1"/>
  <c r="F11" i="4" l="1"/>
  <c r="E5" i="4"/>
  <c r="E11" i="4"/>
  <c r="F5" i="4"/>
  <c r="C16" i="2"/>
  <c r="C20" i="2" s="1"/>
  <c r="C10" i="4"/>
  <c r="B16" i="2"/>
  <c r="B20" i="2" s="1"/>
  <c r="B5" i="4" s="1"/>
  <c r="B10" i="4"/>
  <c r="E22" i="2"/>
  <c r="E9" i="4"/>
  <c r="D16" i="2"/>
  <c r="D20" i="2" s="1"/>
  <c r="D5" i="4" s="1"/>
  <c r="D10" i="4"/>
  <c r="F22" i="2"/>
  <c r="F9" i="4"/>
  <c r="C22" i="2" l="1"/>
  <c r="C9" i="4"/>
  <c r="C11" i="4"/>
  <c r="C6" i="4"/>
  <c r="C5" i="4"/>
  <c r="D22" i="2"/>
  <c r="D9" i="4"/>
  <c r="D11" i="4"/>
  <c r="D6" i="4"/>
  <c r="B22" i="2"/>
  <c r="B9" i="4"/>
  <c r="B11" i="4"/>
  <c r="B6" i="4"/>
</calcChain>
</file>

<file path=xl/sharedStrings.xml><?xml version="1.0" encoding="utf-8"?>
<sst xmlns="http://schemas.openxmlformats.org/spreadsheetml/2006/main" count="86" uniqueCount="80">
  <si>
    <t>ASSETS</t>
  </si>
  <si>
    <t>NON CURRENT ASSETS</t>
  </si>
  <si>
    <t>CURRENT ASSETS</t>
  </si>
  <si>
    <t>Gross Profit</t>
  </si>
  <si>
    <t>Operating Profit</t>
  </si>
  <si>
    <t>Property,Plant  and  Equipment</t>
  </si>
  <si>
    <t>Financial Expenses</t>
  </si>
  <si>
    <t>Advance, deposits &amp; prepayments</t>
  </si>
  <si>
    <t>Cash &amp; Cash equivalent</t>
  </si>
  <si>
    <t>Inventories</t>
  </si>
  <si>
    <t>Acquisition of fixed assets</t>
  </si>
  <si>
    <t>Current</t>
  </si>
  <si>
    <t>Deferred</t>
  </si>
  <si>
    <t>Short term loan</t>
  </si>
  <si>
    <t>Share capital</t>
  </si>
  <si>
    <t>Deferred tax liabilities</t>
  </si>
  <si>
    <t>Investment</t>
  </si>
  <si>
    <t>Administrative income</t>
  </si>
  <si>
    <t>Distribution expenses</t>
  </si>
  <si>
    <t>Liability and WPPF</t>
  </si>
  <si>
    <t>Provision for tax</t>
  </si>
  <si>
    <t>Accounts receivables</t>
  </si>
  <si>
    <t>Revaluation reserve</t>
  </si>
  <si>
    <t>Tax holiday reserve</t>
  </si>
  <si>
    <t>Retained earnings</t>
  </si>
  <si>
    <t>Long term loan net off current maturity</t>
  </si>
  <si>
    <t>Accounts payable</t>
  </si>
  <si>
    <t>Current portion of long term loan</t>
  </si>
  <si>
    <t>Accrued expenses</t>
  </si>
  <si>
    <t>Collection from turnover</t>
  </si>
  <si>
    <t>FDR with bank</t>
  </si>
  <si>
    <t>Received/repaid long term loan</t>
  </si>
  <si>
    <t>Capital work in progress</t>
  </si>
  <si>
    <t>Payment for taxes</t>
  </si>
  <si>
    <t>Investments</t>
  </si>
  <si>
    <t>Cash dividend paid</t>
  </si>
  <si>
    <t>MITHUN DYEING AND KNITTING LIMITED</t>
  </si>
  <si>
    <t>Capital Reserve</t>
  </si>
  <si>
    <t>General Reserve</t>
  </si>
  <si>
    <t>Non Operating Income</t>
  </si>
  <si>
    <t>Interest paid</t>
  </si>
  <si>
    <t>Received/repaid short term loan</t>
  </si>
  <si>
    <t>Payment for suppliers &amp; employees</t>
  </si>
  <si>
    <t>Ratio</t>
  </si>
  <si>
    <t>Debt to Equity</t>
  </si>
  <si>
    <t>Current Ratio</t>
  </si>
  <si>
    <t>Net Margin</t>
  </si>
  <si>
    <t>Operating Margin</t>
  </si>
  <si>
    <t>Balance Sheet</t>
  </si>
  <si>
    <t>As at year end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</si>
  <si>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</si>
  <si>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</si>
  <si>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</si>
  <si>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</si>
  <si>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</si>
  <si>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</si>
  <si>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</si>
  <si>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</si>
  <si>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</si>
  <si>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</si>
  <si>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</si>
  <si>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</si>
  <si>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</si>
  <si>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</si>
  <si>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</si>
  <si>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</si>
  <si>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</si>
  <si>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</si>
  <si>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</si>
  <si>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Liabilities and Capital</t>
  </si>
  <si>
    <t>Liabilities</t>
  </si>
  <si>
    <t>Non Current Liabilities</t>
  </si>
  <si>
    <t>Current Liabilities</t>
  </si>
  <si>
    <t>Shareholders’ Equity</t>
  </si>
  <si>
    <t>Non-controlling interest</t>
  </si>
  <si>
    <t>Net assets value per share</t>
  </si>
  <si>
    <t>Shares to calculate NAVPS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</si>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</sst>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3" fontId="1" fillId="0" borderId="2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0" fillId="0" borderId="0" xfId="0" applyNumberFormat="1" applyFont="1" applyBorder="1"/>
    <xf numFmtId="3" fontId="1" fillId="0" borderId="4" xfId="0" applyNumberFormat="1" applyFont="1" applyBorder="1"/>
    <xf numFmtId="3" fontId="0" fillId="0" borderId="0" xfId="0" applyNumberFormat="1" applyFill="1"/>
    <xf numFmtId="3" fontId="1" fillId="0" borderId="0" xfId="0" applyNumberFormat="1" applyFont="1" applyFill="1"/>
    <xf numFmtId="4" fontId="1" fillId="0" borderId="0" xfId="0" applyNumberFormat="1" applyFont="1"/>
    <xf numFmtId="0" fontId="4" fillId="0" borderId="0" xfId="0" applyFont="1"/>
    <xf numFmtId="2" fontId="1" fillId="0" borderId="3" xfId="0" applyNumberFormat="1" applyFont="1" applyBorder="1" applyAlignment="1">
      <alignment horizontal="center"/>
    </xf>
    <xf numFmtId="164" fontId="0" fillId="0" borderId="0" xfId="1" applyNumberFormat="1" applyFont="1"/>
    <xf numFmtId="164" fontId="1" fillId="0" borderId="4" xfId="1" applyNumberFormat="1" applyFont="1" applyBorder="1"/>
    <xf numFmtId="164" fontId="3" fillId="0" borderId="4" xfId="1" applyNumberFormat="1" applyFont="1" applyBorder="1"/>
    <xf numFmtId="164" fontId="1" fillId="0" borderId="0" xfId="1" applyNumberFormat="1" applyFont="1"/>
    <xf numFmtId="165" fontId="0" fillId="0" borderId="0" xfId="2" applyNumberFormat="1" applyFont="1"/>
    <xf numFmtId="166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41" fontId="1" fillId="0" borderId="0" xfId="0" applyNumberFormat="1" applyFont="1"/>
    <xf numFmtId="0" fontId="6" fillId="0" borderId="0" xfId="0" applyFont="1"/>
    <xf numFmtId="41" fontId="0" fillId="0" borderId="0" xfId="0" applyNumberFormat="1"/>
    <xf numFmtId="164" fontId="0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2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40" sqref="I40"/>
    </sheetView>
  </sheetViews>
  <sheetFormatPr defaultRowHeight="15" x14ac:dyDescent="0.25"/>
  <cols>
    <col min="1" max="1" width="38.7109375" customWidth="1"/>
    <col min="2" max="3" width="13.85546875" bestFit="1" customWidth="1"/>
    <col min="4" max="4" width="13.5703125" customWidth="1"/>
    <col min="5" max="6" width="13.85546875" bestFit="1" customWidth="1"/>
  </cols>
  <sheetData>
    <row r="1" spans="1:7" x14ac:dyDescent="0.25">
      <c r="A1" s="11" t="s">
        <v>36</v>
      </c>
    </row>
    <row r="2" spans="1:7" x14ac:dyDescent="0.25">
      <c r="A2" s="11" t="s">
        <v>48</v>
      </c>
    </row>
    <row r="3" spans="1:7" x14ac:dyDescent="0.25">
      <c r="A3" t="s">
        <v>49</v>
      </c>
    </row>
    <row r="4" spans="1:7" x14ac:dyDescent="0.25">
      <c r="B4">
        <v>2013</v>
      </c>
      <c r="C4">
        <v>2014</v>
      </c>
      <c r="D4">
        <v>2015</v>
      </c>
      <c r="E4">
        <v>2016</v>
      </c>
      <c r="F4">
        <v>2017</v>
      </c>
    </row>
    <row r="5" spans="1:7" x14ac:dyDescent="0.25">
      <c r="A5" s="32" t="s">
        <v>0</v>
      </c>
    </row>
    <row r="6" spans="1:7" x14ac:dyDescent="0.25">
      <c r="A6" s="29" t="s">
        <v>1</v>
      </c>
      <c r="B6" s="4">
        <f t="shared" ref="B6:E6" si="0">SUM(B7:B9)</f>
        <v>85381828</v>
      </c>
      <c r="C6" s="4">
        <f t="shared" si="0"/>
        <v>110350569</v>
      </c>
      <c r="D6" s="4">
        <f t="shared" si="0"/>
        <v>104282177</v>
      </c>
      <c r="E6" s="4">
        <f t="shared" si="0"/>
        <v>299092818</v>
      </c>
      <c r="F6" s="4">
        <f>SUM(F7:F9)</f>
        <v>269874525</v>
      </c>
      <c r="G6" s="4"/>
    </row>
    <row r="7" spans="1:7" x14ac:dyDescent="0.25">
      <c r="A7" t="s">
        <v>5</v>
      </c>
      <c r="B7" s="1">
        <v>85381828</v>
      </c>
      <c r="C7" s="7">
        <v>110350569</v>
      </c>
      <c r="D7" s="1">
        <v>104282177</v>
      </c>
      <c r="E7" s="7">
        <v>299092818</v>
      </c>
      <c r="F7" s="1">
        <v>269874525</v>
      </c>
    </row>
    <row r="8" spans="1:7" x14ac:dyDescent="0.25">
      <c r="A8" t="s">
        <v>32</v>
      </c>
      <c r="B8" s="1"/>
      <c r="C8" s="7"/>
      <c r="D8" s="1"/>
      <c r="E8" s="7"/>
      <c r="F8" s="1"/>
    </row>
    <row r="9" spans="1:7" x14ac:dyDescent="0.25">
      <c r="A9" t="s">
        <v>34</v>
      </c>
      <c r="B9" s="1"/>
      <c r="C9" s="7"/>
      <c r="D9" s="1"/>
      <c r="E9" s="7"/>
      <c r="F9" s="7"/>
    </row>
    <row r="10" spans="1:7" x14ac:dyDescent="0.25">
      <c r="B10" s="1"/>
      <c r="C10" s="7"/>
      <c r="D10" s="1"/>
      <c r="E10" s="7"/>
      <c r="F10" s="7"/>
    </row>
    <row r="11" spans="1:7" x14ac:dyDescent="0.25">
      <c r="A11" s="29" t="s">
        <v>2</v>
      </c>
      <c r="B11" s="4">
        <f t="shared" ref="B11:D11" si="1">SUM(B12:B15)</f>
        <v>683481595</v>
      </c>
      <c r="C11" s="4">
        <f t="shared" si="1"/>
        <v>572574804</v>
      </c>
      <c r="D11" s="4">
        <f t="shared" si="1"/>
        <v>642285757</v>
      </c>
      <c r="E11" s="4">
        <f>SUM(E12:E15)</f>
        <v>758679027</v>
      </c>
      <c r="F11" s="4">
        <f>SUM(F12:F15)</f>
        <v>650424977</v>
      </c>
    </row>
    <row r="12" spans="1:7" x14ac:dyDescent="0.25">
      <c r="A12" s="6" t="s">
        <v>9</v>
      </c>
      <c r="B12" s="7">
        <v>175530858</v>
      </c>
      <c r="C12" s="7">
        <v>153743371</v>
      </c>
      <c r="D12" s="7">
        <v>190959223</v>
      </c>
      <c r="E12" s="7">
        <v>278949053</v>
      </c>
      <c r="F12" s="7">
        <v>182960883</v>
      </c>
    </row>
    <row r="13" spans="1:7" x14ac:dyDescent="0.25">
      <c r="A13" s="6" t="s">
        <v>21</v>
      </c>
      <c r="B13" s="7">
        <v>379956465</v>
      </c>
      <c r="C13" s="7">
        <v>333313193</v>
      </c>
      <c r="D13" s="7">
        <v>355589228</v>
      </c>
      <c r="E13" s="7">
        <v>391690813</v>
      </c>
      <c r="F13" s="7">
        <v>324579443</v>
      </c>
    </row>
    <row r="14" spans="1:7" x14ac:dyDescent="0.25">
      <c r="A14" s="6" t="s">
        <v>7</v>
      </c>
      <c r="B14" s="7">
        <v>17758570</v>
      </c>
      <c r="C14" s="7">
        <v>44615032</v>
      </c>
      <c r="D14" s="7">
        <v>49420528</v>
      </c>
      <c r="E14" s="7">
        <v>58507742</v>
      </c>
      <c r="F14" s="7">
        <v>82854575</v>
      </c>
    </row>
    <row r="15" spans="1:7" x14ac:dyDescent="0.25">
      <c r="A15" s="6" t="s">
        <v>8</v>
      </c>
      <c r="B15" s="7">
        <v>110235702</v>
      </c>
      <c r="C15" s="7">
        <v>40903208</v>
      </c>
      <c r="D15" s="7">
        <v>46316778</v>
      </c>
      <c r="E15" s="7">
        <v>29531419</v>
      </c>
      <c r="F15" s="7">
        <v>60030076</v>
      </c>
    </row>
    <row r="17" spans="1:6" x14ac:dyDescent="0.25">
      <c r="A17" s="2"/>
      <c r="B17" s="4">
        <f t="shared" ref="B17:E17" si="2">B6+B11</f>
        <v>768863423</v>
      </c>
      <c r="C17" s="4">
        <f t="shared" si="2"/>
        <v>682925373</v>
      </c>
      <c r="D17" s="4">
        <f t="shared" si="2"/>
        <v>746567934</v>
      </c>
      <c r="E17" s="4">
        <f t="shared" si="2"/>
        <v>1057771845</v>
      </c>
      <c r="F17" s="4">
        <f>F6+F11</f>
        <v>920299502</v>
      </c>
    </row>
    <row r="18" spans="1:6" x14ac:dyDescent="0.25">
      <c r="F18" s="1"/>
    </row>
    <row r="19" spans="1:6" ht="15.75" x14ac:dyDescent="0.25">
      <c r="A19" s="33" t="s">
        <v>69</v>
      </c>
      <c r="B19" s="4"/>
      <c r="C19" s="2"/>
      <c r="D19" s="4"/>
      <c r="E19" s="2"/>
      <c r="F19" s="2"/>
    </row>
    <row r="20" spans="1:6" ht="15.75" x14ac:dyDescent="0.25">
      <c r="A20" s="34" t="s">
        <v>70</v>
      </c>
      <c r="B20" s="4"/>
      <c r="C20" s="2"/>
      <c r="D20" s="4"/>
      <c r="E20" s="2"/>
      <c r="F20" s="2"/>
    </row>
    <row r="21" spans="1:6" x14ac:dyDescent="0.25">
      <c r="A21" s="29" t="s">
        <v>71</v>
      </c>
      <c r="B21" s="4">
        <f t="shared" ref="B21:E21" si="3">SUM(B22:B23)</f>
        <v>1686739</v>
      </c>
      <c r="C21" s="4">
        <f t="shared" si="3"/>
        <v>17740810</v>
      </c>
      <c r="D21" s="4">
        <f t="shared" si="3"/>
        <v>16251673</v>
      </c>
      <c r="E21" s="4">
        <f t="shared" si="3"/>
        <v>17591923</v>
      </c>
      <c r="F21" s="4">
        <f>SUM(F22:F23)</f>
        <v>6370613</v>
      </c>
    </row>
    <row r="22" spans="1:6" x14ac:dyDescent="0.25">
      <c r="A22" s="6" t="s">
        <v>25</v>
      </c>
      <c r="B22" s="7">
        <v>687994</v>
      </c>
      <c r="C22" s="7">
        <v>17600001</v>
      </c>
      <c r="D22" s="7">
        <v>15117954</v>
      </c>
      <c r="E22" s="7">
        <v>15546023</v>
      </c>
      <c r="F22" s="7">
        <v>3681642</v>
      </c>
    </row>
    <row r="23" spans="1:6" x14ac:dyDescent="0.25">
      <c r="A23" s="6" t="s">
        <v>15</v>
      </c>
      <c r="B23" s="7">
        <v>998745</v>
      </c>
      <c r="C23" s="7">
        <v>140809</v>
      </c>
      <c r="D23" s="7">
        <v>1133719</v>
      </c>
      <c r="E23" s="7">
        <v>2045900</v>
      </c>
      <c r="F23" s="7">
        <v>2688971</v>
      </c>
    </row>
    <row r="24" spans="1:6" x14ac:dyDescent="0.25">
      <c r="E24" s="1"/>
    </row>
    <row r="25" spans="1:6" x14ac:dyDescent="0.25">
      <c r="A25" s="29" t="s">
        <v>72</v>
      </c>
      <c r="B25" s="4">
        <f t="shared" ref="B25:E25" si="4">SUM(B26:B31)</f>
        <v>371163328</v>
      </c>
      <c r="C25" s="4">
        <f t="shared" si="4"/>
        <v>211015201</v>
      </c>
      <c r="D25" s="4">
        <f t="shared" si="4"/>
        <v>231164945</v>
      </c>
      <c r="E25" s="4">
        <f t="shared" si="4"/>
        <v>265999440</v>
      </c>
      <c r="F25" s="4">
        <f>SUM(F26:F31)</f>
        <v>199457586</v>
      </c>
    </row>
    <row r="26" spans="1:6" x14ac:dyDescent="0.25">
      <c r="A26" t="s">
        <v>26</v>
      </c>
      <c r="B26" s="7">
        <v>265144113</v>
      </c>
      <c r="C26" s="7">
        <v>109266662</v>
      </c>
      <c r="D26" s="7">
        <v>116850534</v>
      </c>
      <c r="E26" s="7">
        <v>88256770</v>
      </c>
      <c r="F26" s="7">
        <v>32993005</v>
      </c>
    </row>
    <row r="27" spans="1:6" x14ac:dyDescent="0.25">
      <c r="A27" t="s">
        <v>19</v>
      </c>
      <c r="B27" s="7"/>
      <c r="C27" s="7"/>
      <c r="D27" s="7"/>
      <c r="E27" s="7"/>
      <c r="F27" s="7"/>
    </row>
    <row r="28" spans="1:6" x14ac:dyDescent="0.25">
      <c r="A28" t="s">
        <v>27</v>
      </c>
      <c r="B28" s="7"/>
      <c r="C28" s="7"/>
      <c r="D28" s="7"/>
      <c r="E28" s="7"/>
      <c r="F28" s="7"/>
    </row>
    <row r="29" spans="1:6" x14ac:dyDescent="0.25">
      <c r="A29" s="6" t="s">
        <v>13</v>
      </c>
      <c r="B29" s="7">
        <v>44062028</v>
      </c>
      <c r="C29" s="7">
        <v>52253245</v>
      </c>
      <c r="D29" s="7">
        <v>51913796</v>
      </c>
      <c r="E29" s="7">
        <v>63655831</v>
      </c>
      <c r="F29" s="7">
        <v>55334651</v>
      </c>
    </row>
    <row r="30" spans="1:6" x14ac:dyDescent="0.25">
      <c r="A30" s="6" t="s">
        <v>20</v>
      </c>
      <c r="B30" s="7">
        <v>21171959</v>
      </c>
      <c r="C30" s="15">
        <v>22040318</v>
      </c>
      <c r="D30" s="7">
        <v>21033561</v>
      </c>
      <c r="E30" s="7">
        <v>33790580</v>
      </c>
      <c r="F30" s="7">
        <v>31551476</v>
      </c>
    </row>
    <row r="31" spans="1:6" x14ac:dyDescent="0.25">
      <c r="A31" t="s">
        <v>28</v>
      </c>
      <c r="B31" s="1">
        <f>22651927+18133301</f>
        <v>40785228</v>
      </c>
      <c r="C31" s="1">
        <f>7747056+19707920</f>
        <v>27454976</v>
      </c>
      <c r="D31" s="1">
        <f>19794965+21572089</f>
        <v>41367054</v>
      </c>
      <c r="E31" s="1">
        <f>30554958+49741301</f>
        <v>80296259</v>
      </c>
      <c r="F31" s="1">
        <f>18907597+60670857</f>
        <v>79578454</v>
      </c>
    </row>
    <row r="32" spans="1:6" x14ac:dyDescent="0.25">
      <c r="B32" s="1"/>
      <c r="D32" s="1"/>
      <c r="E32" s="1"/>
      <c r="F32" s="1"/>
    </row>
    <row r="33" spans="1:7" x14ac:dyDescent="0.25">
      <c r="A33" s="2"/>
      <c r="B33" s="4">
        <f t="shared" ref="B33:E33" si="5">B21+B25</f>
        <v>372850067</v>
      </c>
      <c r="C33" s="4">
        <f t="shared" si="5"/>
        <v>228756011</v>
      </c>
      <c r="D33" s="4">
        <f t="shared" si="5"/>
        <v>247416618</v>
      </c>
      <c r="E33" s="4">
        <f t="shared" si="5"/>
        <v>283591363</v>
      </c>
      <c r="F33" s="4">
        <f>F21+F25</f>
        <v>205828199</v>
      </c>
    </row>
    <row r="34" spans="1:7" x14ac:dyDescent="0.25">
      <c r="A34" s="2"/>
      <c r="B34" s="1"/>
      <c r="C34" s="15"/>
      <c r="D34" s="1"/>
      <c r="E34" s="1"/>
      <c r="F34" s="1"/>
    </row>
    <row r="35" spans="1:7" x14ac:dyDescent="0.25">
      <c r="A35" s="29" t="s">
        <v>73</v>
      </c>
      <c r="B35" s="4">
        <f t="shared" ref="B35:E35" si="6">SUM(B36:B41)</f>
        <v>396011209</v>
      </c>
      <c r="C35" s="4">
        <f t="shared" si="6"/>
        <v>454167013</v>
      </c>
      <c r="D35" s="4">
        <f t="shared" si="6"/>
        <v>499148799</v>
      </c>
      <c r="E35" s="4">
        <f t="shared" si="6"/>
        <v>774177473</v>
      </c>
      <c r="F35" s="4">
        <f>SUM(F36:F41)</f>
        <v>714468294</v>
      </c>
    </row>
    <row r="36" spans="1:7" x14ac:dyDescent="0.25">
      <c r="A36" t="s">
        <v>14</v>
      </c>
      <c r="B36" s="1">
        <v>166248960</v>
      </c>
      <c r="C36" s="1">
        <v>192848790</v>
      </c>
      <c r="D36" s="1">
        <v>231418540</v>
      </c>
      <c r="E36" s="1">
        <v>270759690</v>
      </c>
      <c r="F36" s="1">
        <v>324911620</v>
      </c>
    </row>
    <row r="37" spans="1:7" x14ac:dyDescent="0.25">
      <c r="A37" t="s">
        <v>22</v>
      </c>
      <c r="B37" s="1"/>
      <c r="C37" s="1"/>
      <c r="D37" s="1"/>
      <c r="E37" s="1">
        <v>207277407</v>
      </c>
      <c r="F37" s="1">
        <v>187388899</v>
      </c>
    </row>
    <row r="38" spans="1:7" x14ac:dyDescent="0.25">
      <c r="A38" t="s">
        <v>23</v>
      </c>
      <c r="B38" s="1"/>
      <c r="C38" s="1"/>
      <c r="D38" s="1"/>
      <c r="E38" s="1">
        <v>16413572</v>
      </c>
      <c r="F38" s="1">
        <v>16413572</v>
      </c>
    </row>
    <row r="39" spans="1:7" x14ac:dyDescent="0.25">
      <c r="A39" t="s">
        <v>37</v>
      </c>
      <c r="B39" s="1">
        <v>85186731</v>
      </c>
      <c r="C39" s="1">
        <v>85186731</v>
      </c>
      <c r="D39" s="1">
        <v>85186731</v>
      </c>
      <c r="E39" s="1">
        <v>85186731</v>
      </c>
      <c r="F39" s="1">
        <v>85186731</v>
      </c>
    </row>
    <row r="40" spans="1:7" x14ac:dyDescent="0.25">
      <c r="A40" t="s">
        <v>38</v>
      </c>
      <c r="B40" s="1"/>
      <c r="C40" s="1"/>
      <c r="D40" s="1"/>
      <c r="E40" s="1">
        <v>10000000</v>
      </c>
      <c r="F40" s="1">
        <v>10000000</v>
      </c>
    </row>
    <row r="41" spans="1:7" x14ac:dyDescent="0.25">
      <c r="A41" t="s">
        <v>24</v>
      </c>
      <c r="B41" s="1">
        <v>144575518</v>
      </c>
      <c r="C41" s="1">
        <v>176131492</v>
      </c>
      <c r="D41" s="1">
        <v>182543528</v>
      </c>
      <c r="E41" s="1">
        <v>184540073</v>
      </c>
      <c r="F41" s="1">
        <v>90567472</v>
      </c>
    </row>
    <row r="42" spans="1:7" x14ac:dyDescent="0.25">
      <c r="B42" s="1"/>
      <c r="C42" s="1"/>
      <c r="D42" s="1"/>
      <c r="E42" s="1"/>
      <c r="F42" s="1"/>
    </row>
    <row r="43" spans="1:7" x14ac:dyDescent="0.25">
      <c r="A43" s="29" t="s">
        <v>74</v>
      </c>
      <c r="B43" s="4">
        <v>2147</v>
      </c>
      <c r="C43" s="4">
        <v>2349</v>
      </c>
      <c r="D43" s="4">
        <v>2517</v>
      </c>
      <c r="E43" s="4">
        <v>3009</v>
      </c>
      <c r="F43" s="4">
        <v>3009</v>
      </c>
    </row>
    <row r="44" spans="1:7" x14ac:dyDescent="0.25">
      <c r="B44" s="1"/>
      <c r="C44" s="1"/>
      <c r="D44" s="1"/>
      <c r="E44" s="1"/>
      <c r="F44" s="1"/>
    </row>
    <row r="45" spans="1:7" x14ac:dyDescent="0.25">
      <c r="A45" s="2"/>
      <c r="B45" s="4">
        <f>B33+B43+B35</f>
        <v>768863423</v>
      </c>
      <c r="C45" s="4">
        <f>C33+C43+C35</f>
        <v>682925373</v>
      </c>
      <c r="D45" s="4">
        <f>D33+D43+D35</f>
        <v>746567934</v>
      </c>
      <c r="E45" s="4">
        <f>E33+E43+E35</f>
        <v>1057771845</v>
      </c>
      <c r="F45" s="4">
        <f>F33+F43+F35</f>
        <v>920299502</v>
      </c>
    </row>
    <row r="46" spans="1:7" x14ac:dyDescent="0.25">
      <c r="B46" s="1"/>
      <c r="C46" s="15"/>
      <c r="D46" s="1"/>
      <c r="E46" s="1"/>
      <c r="F46" s="1"/>
    </row>
    <row r="47" spans="1:7" x14ac:dyDescent="0.25">
      <c r="A47" s="26" t="s">
        <v>75</v>
      </c>
      <c r="B47" s="17">
        <f>B35/(B36/10)</f>
        <v>23.82037210939545</v>
      </c>
      <c r="C47" s="17">
        <f>C35/(C36/10)</f>
        <v>23.550420668960381</v>
      </c>
      <c r="D47" s="17">
        <f>D35/(D36/10)</f>
        <v>21.569092908459279</v>
      </c>
      <c r="E47" s="17">
        <f>E35/(E36/10)</f>
        <v>28.592789162965875</v>
      </c>
      <c r="F47" s="17">
        <f>F35/(F36/10)</f>
        <v>21.989619638718985</v>
      </c>
    </row>
    <row r="48" spans="1:7" x14ac:dyDescent="0.25">
      <c r="A48" s="26" t="s">
        <v>76</v>
      </c>
      <c r="B48" s="4">
        <f>B36/10</f>
        <v>16624896</v>
      </c>
      <c r="C48" s="4">
        <f t="shared" ref="C48:F48" si="7">C36/10</f>
        <v>19284879</v>
      </c>
      <c r="D48" s="4">
        <f t="shared" si="7"/>
        <v>23141854</v>
      </c>
      <c r="E48" s="4">
        <f t="shared" si="7"/>
        <v>27075969</v>
      </c>
      <c r="F48" s="4">
        <f t="shared" si="7"/>
        <v>32491162</v>
      </c>
      <c r="G48" s="2"/>
    </row>
    <row r="49" spans="2:6" x14ac:dyDescent="0.25">
      <c r="B49" s="2"/>
      <c r="C49" s="2"/>
      <c r="D49" s="2"/>
      <c r="E49" s="2"/>
    </row>
    <row r="50" spans="2:6" x14ac:dyDescent="0.25">
      <c r="B50" s="4"/>
      <c r="C50" s="4"/>
      <c r="D50" s="4"/>
      <c r="E50" s="4"/>
      <c r="F50" s="4"/>
    </row>
    <row r="51" spans="2:6" x14ac:dyDescent="0.25">
      <c r="D51" s="1"/>
      <c r="E51" s="1"/>
    </row>
    <row r="52" spans="2:6" x14ac:dyDescent="0.25">
      <c r="B52" s="17"/>
      <c r="C52" s="2"/>
      <c r="D52" s="2"/>
      <c r="E52" s="2"/>
      <c r="F52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5"/>
  <sheetViews>
    <sheetView workbookViewId="0">
      <pane xSplit="1" ySplit="4" topLeftCell="F5" activePane="bottomRight" state="frozen"/>
      <selection pane="topRight" activeCell="B1" sqref="B1"/>
      <selection pane="bottomLeft" activeCell="A6" sqref="A6"/>
      <selection pane="bottomRight" activeCell="A17" sqref="A17"/>
    </sheetView>
  </sheetViews>
  <sheetFormatPr defaultRowHeight="15" x14ac:dyDescent="0.25"/>
  <cols>
    <col min="1" max="1" width="50.140625" customWidth="1"/>
    <col min="2" max="3" width="14.5703125" bestFit="1" customWidth="1"/>
    <col min="4" max="4" width="15.42578125" bestFit="1" customWidth="1"/>
    <col min="5" max="6" width="14.5703125" bestFit="1" customWidth="1"/>
    <col min="7" max="7" width="12.7109375" bestFit="1" customWidth="1"/>
  </cols>
  <sheetData>
    <row r="1" spans="1:7" x14ac:dyDescent="0.25">
      <c r="A1" s="11" t="s">
        <v>36</v>
      </c>
    </row>
    <row r="2" spans="1:7" x14ac:dyDescent="0.25">
      <c r="A2" s="11" t="s">
        <v>59</v>
      </c>
    </row>
    <row r="3" spans="1:7" x14ac:dyDescent="0.25">
      <c r="A3" t="s">
        <v>49</v>
      </c>
    </row>
    <row r="4" spans="1:7" x14ac:dyDescent="0.25">
      <c r="B4">
        <v>2013</v>
      </c>
      <c r="C4">
        <v>2014</v>
      </c>
      <c r="D4">
        <v>2015</v>
      </c>
      <c r="E4">
        <v>2016</v>
      </c>
      <c r="F4">
        <v>2017</v>
      </c>
    </row>
    <row r="5" spans="1:7" x14ac:dyDescent="0.25">
      <c r="A5" s="26" t="s">
        <v>60</v>
      </c>
      <c r="B5" s="1">
        <v>1150137581</v>
      </c>
      <c r="C5" s="1">
        <v>1030093557</v>
      </c>
      <c r="D5" s="1">
        <v>824947670</v>
      </c>
      <c r="E5" s="1">
        <v>861758235</v>
      </c>
      <c r="F5" s="1">
        <v>508534939</v>
      </c>
    </row>
    <row r="6" spans="1:7" x14ac:dyDescent="0.25">
      <c r="A6" t="s">
        <v>61</v>
      </c>
      <c r="B6" s="5">
        <v>1009867459</v>
      </c>
      <c r="C6" s="5">
        <v>888421929</v>
      </c>
      <c r="D6" s="5">
        <v>704670648</v>
      </c>
      <c r="E6" s="5">
        <v>716755518</v>
      </c>
      <c r="F6" s="5">
        <v>529574919</v>
      </c>
    </row>
    <row r="7" spans="1:7" x14ac:dyDescent="0.25">
      <c r="A7" s="26" t="s">
        <v>3</v>
      </c>
      <c r="B7" s="4">
        <f t="shared" ref="B7:E7" si="0">B5-B6</f>
        <v>140270122</v>
      </c>
      <c r="C7" s="4">
        <f t="shared" si="0"/>
        <v>141671628</v>
      </c>
      <c r="D7" s="4">
        <f t="shared" si="0"/>
        <v>120277022</v>
      </c>
      <c r="E7" s="4">
        <f t="shared" si="0"/>
        <v>145002717</v>
      </c>
      <c r="F7" s="4">
        <f>F5-F6</f>
        <v>-21039980</v>
      </c>
    </row>
    <row r="8" spans="1:7" x14ac:dyDescent="0.25">
      <c r="A8" s="28"/>
      <c r="B8" s="4"/>
      <c r="C8" s="4"/>
      <c r="D8" s="4"/>
      <c r="E8" s="4"/>
      <c r="F8" s="4"/>
    </row>
    <row r="9" spans="1:7" x14ac:dyDescent="0.25">
      <c r="A9" s="26" t="s">
        <v>62</v>
      </c>
      <c r="B9" s="16">
        <f t="shared" ref="B9:E9" si="1">SUM(B10:B11)</f>
        <v>53881295</v>
      </c>
      <c r="C9" s="16">
        <f t="shared" si="1"/>
        <v>58046847</v>
      </c>
      <c r="D9" s="16">
        <f t="shared" si="1"/>
        <v>46710123</v>
      </c>
      <c r="E9" s="16">
        <f t="shared" si="1"/>
        <v>38159322</v>
      </c>
      <c r="F9" s="16">
        <f>SUM(F10:F11)</f>
        <v>20697865</v>
      </c>
    </row>
    <row r="10" spans="1:7" x14ac:dyDescent="0.25">
      <c r="A10" s="6" t="s">
        <v>17</v>
      </c>
      <c r="B10" s="7">
        <v>30059270</v>
      </c>
      <c r="C10" s="7">
        <v>30791194</v>
      </c>
      <c r="D10" s="7">
        <v>27554520</v>
      </c>
      <c r="E10" s="7">
        <v>19044179</v>
      </c>
      <c r="F10" s="7">
        <v>12496839</v>
      </c>
    </row>
    <row r="11" spans="1:7" x14ac:dyDescent="0.25">
      <c r="A11" s="6" t="s">
        <v>18</v>
      </c>
      <c r="B11" s="7">
        <v>23822025</v>
      </c>
      <c r="C11" s="7">
        <v>27255653</v>
      </c>
      <c r="D11" s="7">
        <v>19155603</v>
      </c>
      <c r="E11" s="7">
        <v>19115143</v>
      </c>
      <c r="F11" s="7">
        <v>8201026</v>
      </c>
    </row>
    <row r="12" spans="1:7" x14ac:dyDescent="0.25">
      <c r="A12" s="26" t="s">
        <v>4</v>
      </c>
      <c r="B12" s="14">
        <f>B7-B9</f>
        <v>86388827</v>
      </c>
      <c r="C12" s="14">
        <f>C7-C9</f>
        <v>83624781</v>
      </c>
      <c r="D12" s="14">
        <f>D7-D9</f>
        <v>73566899</v>
      </c>
      <c r="E12" s="14">
        <f>E7-E9</f>
        <v>106843395</v>
      </c>
      <c r="F12" s="14">
        <f>F7-F9</f>
        <v>-41737845</v>
      </c>
    </row>
    <row r="13" spans="1:7" x14ac:dyDescent="0.25">
      <c r="A13" s="27" t="s">
        <v>63</v>
      </c>
      <c r="B13" s="9"/>
      <c r="C13" s="9"/>
      <c r="D13" s="9"/>
      <c r="E13" s="9"/>
      <c r="F13" s="9"/>
    </row>
    <row r="14" spans="1:7" x14ac:dyDescent="0.25">
      <c r="A14" s="6" t="s">
        <v>6</v>
      </c>
      <c r="B14" s="7">
        <v>22651389</v>
      </c>
      <c r="C14" s="7">
        <v>20498546</v>
      </c>
      <c r="D14" s="13">
        <v>20108139</v>
      </c>
      <c r="E14" s="13">
        <v>20812842</v>
      </c>
      <c r="F14" s="7">
        <v>16355468</v>
      </c>
      <c r="G14" s="1"/>
    </row>
    <row r="15" spans="1:7" x14ac:dyDescent="0.25">
      <c r="A15" s="6" t="s">
        <v>39</v>
      </c>
      <c r="B15" s="7">
        <v>212619</v>
      </c>
      <c r="C15" s="7">
        <v>3092448</v>
      </c>
      <c r="D15" s="13">
        <v>1242135</v>
      </c>
      <c r="E15" s="13">
        <v>60000</v>
      </c>
      <c r="F15" s="7"/>
    </row>
    <row r="16" spans="1:7" x14ac:dyDescent="0.25">
      <c r="A16" s="26" t="s">
        <v>64</v>
      </c>
      <c r="B16" s="14">
        <f t="shared" ref="B16:E16" si="2">B12-B14+B15</f>
        <v>63950057</v>
      </c>
      <c r="C16" s="14">
        <f t="shared" si="2"/>
        <v>66218683</v>
      </c>
      <c r="D16" s="14">
        <f t="shared" si="2"/>
        <v>54700895</v>
      </c>
      <c r="E16" s="14">
        <f t="shared" si="2"/>
        <v>86090553</v>
      </c>
      <c r="F16" s="14">
        <f>F12-F14+F15</f>
        <v>-58093313</v>
      </c>
    </row>
    <row r="17" spans="1:6" x14ac:dyDescent="0.25">
      <c r="A17" s="29" t="s">
        <v>65</v>
      </c>
      <c r="B17" s="9">
        <f t="shared" ref="B17:E17" si="3">SUM(B18:B19)</f>
        <v>8645451</v>
      </c>
      <c r="C17" s="9">
        <f t="shared" si="3"/>
        <v>8062677</v>
      </c>
      <c r="D17" s="9">
        <f t="shared" si="3"/>
        <v>9718942</v>
      </c>
      <c r="E17" s="9">
        <f t="shared" si="3"/>
        <v>16169803</v>
      </c>
      <c r="F17" s="9">
        <f>SUM(F18:F19)</f>
        <v>1615865</v>
      </c>
    </row>
    <row r="18" spans="1:6" x14ac:dyDescent="0.25">
      <c r="A18" s="6" t="s">
        <v>11</v>
      </c>
      <c r="B18" s="13">
        <v>8046003</v>
      </c>
      <c r="C18" s="13">
        <v>8920613</v>
      </c>
      <c r="D18" s="13">
        <v>8726032</v>
      </c>
      <c r="E18" s="13">
        <v>15257622</v>
      </c>
      <c r="F18" s="7">
        <v>972794</v>
      </c>
    </row>
    <row r="19" spans="1:6" x14ac:dyDescent="0.25">
      <c r="A19" s="6" t="s">
        <v>12</v>
      </c>
      <c r="B19" s="13">
        <v>599448</v>
      </c>
      <c r="C19" s="13">
        <v>-857936</v>
      </c>
      <c r="D19" s="13">
        <v>992910</v>
      </c>
      <c r="E19" s="13">
        <v>912181</v>
      </c>
      <c r="F19" s="7">
        <v>643071</v>
      </c>
    </row>
    <row r="20" spans="1:6" x14ac:dyDescent="0.25">
      <c r="A20" s="26" t="s">
        <v>66</v>
      </c>
      <c r="B20" s="10">
        <f t="shared" ref="B20:E20" si="4">B16-B17</f>
        <v>55304606</v>
      </c>
      <c r="C20" s="10">
        <f t="shared" si="4"/>
        <v>58156006</v>
      </c>
      <c r="D20" s="10">
        <f t="shared" si="4"/>
        <v>44981953</v>
      </c>
      <c r="E20" s="10">
        <f t="shared" si="4"/>
        <v>69920750</v>
      </c>
      <c r="F20" s="10">
        <f>F16-F17</f>
        <v>-59709178</v>
      </c>
    </row>
    <row r="21" spans="1:6" x14ac:dyDescent="0.25">
      <c r="A21" s="2"/>
      <c r="B21" s="11"/>
      <c r="C21" s="9"/>
      <c r="D21" s="9"/>
      <c r="E21" s="9"/>
      <c r="F21" s="9"/>
    </row>
    <row r="22" spans="1:6" x14ac:dyDescent="0.25">
      <c r="A22" s="26" t="s">
        <v>67</v>
      </c>
      <c r="B22" s="19">
        <f>B20/('1'!B36/10)</f>
        <v>3.326613652199689</v>
      </c>
      <c r="C22" s="19">
        <f>C20/('1'!C36/10)</f>
        <v>3.0156272175728973</v>
      </c>
      <c r="D22" s="19">
        <f>D20/('1'!D36/10)</f>
        <v>1.9437488889178889</v>
      </c>
      <c r="E22" s="19">
        <f>E20/('1'!E36/10)</f>
        <v>2.5823914187521781</v>
      </c>
      <c r="F22" s="19">
        <f>F20/('1'!F36/10)</f>
        <v>-1.8377052196532706</v>
      </c>
    </row>
    <row r="23" spans="1:6" x14ac:dyDescent="0.25">
      <c r="A23" s="27" t="s">
        <v>68</v>
      </c>
      <c r="B23" s="31">
        <f>'1'!B36/10</f>
        <v>16624896</v>
      </c>
      <c r="C23" s="31">
        <f>'1'!C36/10</f>
        <v>19284879</v>
      </c>
      <c r="D23" s="31">
        <f>'1'!D36/10</f>
        <v>23141854</v>
      </c>
      <c r="E23" s="31">
        <f>'1'!E36/10</f>
        <v>27075969</v>
      </c>
      <c r="F23" s="31">
        <f>'1'!F36/10</f>
        <v>32491162</v>
      </c>
    </row>
    <row r="24" spans="1:6" x14ac:dyDescent="0.25">
      <c r="A24" s="30"/>
    </row>
    <row r="45" spans="1:1" x14ac:dyDescent="0.25">
      <c r="A45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0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A23" sqref="A23"/>
    </sheetView>
  </sheetViews>
  <sheetFormatPr defaultRowHeight="15" x14ac:dyDescent="0.25"/>
  <cols>
    <col min="1" max="1" width="61.42578125" customWidth="1"/>
    <col min="2" max="2" width="16.85546875" bestFit="1" customWidth="1"/>
    <col min="3" max="3" width="15" bestFit="1" customWidth="1"/>
    <col min="4" max="6" width="16" bestFit="1" customWidth="1"/>
    <col min="7" max="7" width="11.140625" bestFit="1" customWidth="1"/>
  </cols>
  <sheetData>
    <row r="1" spans="1:6" x14ac:dyDescent="0.25">
      <c r="A1" s="11" t="s">
        <v>36</v>
      </c>
    </row>
    <row r="2" spans="1:6" x14ac:dyDescent="0.25">
      <c r="A2" s="11" t="s">
        <v>50</v>
      </c>
    </row>
    <row r="3" spans="1:6" x14ac:dyDescent="0.25">
      <c r="A3" t="s">
        <v>49</v>
      </c>
    </row>
    <row r="4" spans="1:6" x14ac:dyDescent="0.25">
      <c r="B4">
        <v>2013</v>
      </c>
      <c r="C4">
        <v>2014</v>
      </c>
      <c r="D4">
        <v>2015</v>
      </c>
      <c r="E4">
        <v>2016</v>
      </c>
      <c r="F4">
        <v>2017</v>
      </c>
    </row>
    <row r="5" spans="1:6" x14ac:dyDescent="0.25">
      <c r="A5" s="26" t="s">
        <v>51</v>
      </c>
    </row>
    <row r="6" spans="1:6" x14ac:dyDescent="0.25">
      <c r="A6" t="s">
        <v>29</v>
      </c>
      <c r="B6" s="20">
        <v>1038847641</v>
      </c>
      <c r="C6" s="20">
        <v>1079829277</v>
      </c>
      <c r="D6" s="20">
        <v>803913770</v>
      </c>
      <c r="E6" s="20">
        <v>825716650</v>
      </c>
      <c r="F6" s="20">
        <v>575646309</v>
      </c>
    </row>
    <row r="7" spans="1:6" ht="15.75" x14ac:dyDescent="0.25">
      <c r="A7" s="18" t="s">
        <v>42</v>
      </c>
      <c r="B7" s="20">
        <v>-956018130</v>
      </c>
      <c r="C7" s="20">
        <v>-1095230994</v>
      </c>
      <c r="D7" s="20">
        <v>-777726436</v>
      </c>
      <c r="E7" s="20">
        <v>-835083739</v>
      </c>
      <c r="F7" s="20">
        <v>-493747362</v>
      </c>
    </row>
    <row r="8" spans="1:6" ht="15.75" x14ac:dyDescent="0.25">
      <c r="A8" s="18" t="s">
        <v>40</v>
      </c>
      <c r="B8" s="20">
        <v>-22651389</v>
      </c>
      <c r="C8" s="20">
        <v>-20498546</v>
      </c>
      <c r="D8" s="20">
        <v>-20108139</v>
      </c>
      <c r="E8" s="20">
        <v>-20812842</v>
      </c>
      <c r="F8" s="20">
        <v>-16355469</v>
      </c>
    </row>
    <row r="9" spans="1:6" ht="15.75" x14ac:dyDescent="0.25">
      <c r="A9" s="18" t="s">
        <v>33</v>
      </c>
      <c r="B9" s="20">
        <v>-3068532</v>
      </c>
      <c r="C9" s="20">
        <v>-7742537</v>
      </c>
      <c r="D9" s="20">
        <v>-2594948</v>
      </c>
      <c r="E9" s="20">
        <v>-2500603</v>
      </c>
      <c r="F9" s="20">
        <v>-3211899</v>
      </c>
    </row>
    <row r="10" spans="1:6" ht="15.75" x14ac:dyDescent="0.25">
      <c r="A10" s="3"/>
      <c r="B10" s="21">
        <f t="shared" ref="B10:E10" si="0">SUM(B6:B9)</f>
        <v>57109590</v>
      </c>
      <c r="C10" s="21">
        <f t="shared" si="0"/>
        <v>-43642800</v>
      </c>
      <c r="D10" s="21">
        <f t="shared" si="0"/>
        <v>3484247</v>
      </c>
      <c r="E10" s="21">
        <f t="shared" si="0"/>
        <v>-32680534</v>
      </c>
      <c r="F10" s="21">
        <f>SUM(F6:F9)</f>
        <v>62331579</v>
      </c>
    </row>
    <row r="11" spans="1:6" ht="15.75" x14ac:dyDescent="0.25">
      <c r="A11" s="3"/>
      <c r="B11" s="1"/>
      <c r="C11" s="20"/>
      <c r="D11" s="20"/>
      <c r="E11" s="20"/>
      <c r="F11" s="20"/>
    </row>
    <row r="12" spans="1:6" x14ac:dyDescent="0.25">
      <c r="A12" s="26" t="s">
        <v>52</v>
      </c>
      <c r="C12" s="20"/>
      <c r="D12" s="20"/>
      <c r="E12" s="20"/>
      <c r="F12" s="20"/>
    </row>
    <row r="13" spans="1:6" x14ac:dyDescent="0.25">
      <c r="A13" t="s">
        <v>10</v>
      </c>
      <c r="B13" s="20">
        <v>-5320705</v>
      </c>
      <c r="C13" s="20">
        <v>-39471718</v>
      </c>
      <c r="D13" s="20">
        <v>-7297090</v>
      </c>
      <c r="E13" s="20">
        <v>-314922</v>
      </c>
      <c r="F13" s="20"/>
    </row>
    <row r="14" spans="1:6" x14ac:dyDescent="0.25">
      <c r="A14" s="6" t="s">
        <v>30</v>
      </c>
      <c r="B14" s="1"/>
      <c r="C14" s="20"/>
      <c r="D14" s="20"/>
      <c r="E14" s="20"/>
      <c r="F14" s="20"/>
    </row>
    <row r="15" spans="1:6" x14ac:dyDescent="0.25">
      <c r="A15" s="6" t="s">
        <v>16</v>
      </c>
      <c r="B15" s="1"/>
      <c r="C15" s="20"/>
      <c r="D15" s="20"/>
      <c r="E15" s="20"/>
      <c r="F15" s="20"/>
    </row>
    <row r="16" spans="1:6" x14ac:dyDescent="0.25">
      <c r="A16" s="2"/>
      <c r="B16" s="21">
        <f t="shared" ref="B16:E16" si="1">SUM(B13:B15)</f>
        <v>-5320705</v>
      </c>
      <c r="C16" s="21">
        <f t="shared" si="1"/>
        <v>-39471718</v>
      </c>
      <c r="D16" s="21">
        <f t="shared" si="1"/>
        <v>-7297090</v>
      </c>
      <c r="E16" s="21">
        <f t="shared" si="1"/>
        <v>-314922</v>
      </c>
      <c r="F16" s="21">
        <f>SUM(F13:F15)</f>
        <v>0</v>
      </c>
    </row>
    <row r="17" spans="1:7" x14ac:dyDescent="0.25">
      <c r="C17" s="20"/>
      <c r="D17" s="20"/>
      <c r="E17" s="20"/>
      <c r="F17" s="20"/>
    </row>
    <row r="18" spans="1:7" x14ac:dyDescent="0.25">
      <c r="A18" s="26" t="s">
        <v>53</v>
      </c>
      <c r="C18" s="20"/>
      <c r="D18" s="20"/>
      <c r="E18" s="20"/>
      <c r="F18" s="20"/>
    </row>
    <row r="19" spans="1:7" x14ac:dyDescent="0.25">
      <c r="A19" s="6" t="s">
        <v>35</v>
      </c>
      <c r="B19" s="7"/>
      <c r="C19" s="20"/>
      <c r="D19" s="20"/>
      <c r="E19" s="20"/>
      <c r="F19" s="20"/>
    </row>
    <row r="20" spans="1:7" x14ac:dyDescent="0.25">
      <c r="A20" s="6" t="s">
        <v>41</v>
      </c>
      <c r="B20" s="20">
        <v>-4953894</v>
      </c>
      <c r="C20" s="20">
        <v>-3129983</v>
      </c>
      <c r="D20" s="20">
        <v>11708460</v>
      </c>
      <c r="E20" s="20">
        <v>428069</v>
      </c>
      <c r="F20" s="20">
        <v>-11864381</v>
      </c>
      <c r="G20" s="1"/>
    </row>
    <row r="21" spans="1:7" x14ac:dyDescent="0.25">
      <c r="A21" s="6" t="s">
        <v>31</v>
      </c>
      <c r="B21" s="20">
        <v>-2592121</v>
      </c>
      <c r="C21" s="20">
        <v>16912007</v>
      </c>
      <c r="D21" s="20">
        <v>-2482047</v>
      </c>
      <c r="E21" s="20">
        <v>15782028</v>
      </c>
      <c r="F21" s="20">
        <v>-19968541</v>
      </c>
      <c r="G21" s="1"/>
    </row>
    <row r="22" spans="1:7" x14ac:dyDescent="0.25">
      <c r="A22" s="2"/>
      <c r="B22" s="22">
        <f t="shared" ref="B22:F22" si="2">SUM(B19:B21)</f>
        <v>-7546015</v>
      </c>
      <c r="C22" s="22">
        <f t="shared" si="2"/>
        <v>13782024</v>
      </c>
      <c r="D22" s="22">
        <f t="shared" si="2"/>
        <v>9226413</v>
      </c>
      <c r="E22" s="22">
        <f t="shared" si="2"/>
        <v>16210097</v>
      </c>
      <c r="F22" s="22">
        <f t="shared" si="2"/>
        <v>-31832922</v>
      </c>
      <c r="G22" s="1"/>
    </row>
    <row r="23" spans="1:7" x14ac:dyDescent="0.25">
      <c r="C23" s="20"/>
      <c r="D23" s="20"/>
      <c r="E23" s="20"/>
      <c r="F23" s="20"/>
    </row>
    <row r="24" spans="1:7" x14ac:dyDescent="0.25">
      <c r="A24" s="2" t="s">
        <v>54</v>
      </c>
      <c r="B24" s="4">
        <f t="shared" ref="B24:F24" si="3">B10+B16+B22</f>
        <v>44242870</v>
      </c>
      <c r="C24" s="23">
        <f t="shared" si="3"/>
        <v>-69332494</v>
      </c>
      <c r="D24" s="23">
        <f t="shared" si="3"/>
        <v>5413570</v>
      </c>
      <c r="E24" s="23">
        <f t="shared" si="3"/>
        <v>-16785359</v>
      </c>
      <c r="F24" s="23">
        <f t="shared" si="3"/>
        <v>30498657</v>
      </c>
    </row>
    <row r="25" spans="1:7" x14ac:dyDescent="0.25">
      <c r="A25" s="27" t="s">
        <v>55</v>
      </c>
      <c r="B25" s="1">
        <v>65992832</v>
      </c>
      <c r="C25" s="20">
        <v>110235702</v>
      </c>
      <c r="D25" s="20">
        <v>40903208</v>
      </c>
      <c r="E25" s="20">
        <v>46316778</v>
      </c>
      <c r="F25" s="20">
        <v>29531419</v>
      </c>
    </row>
    <row r="26" spans="1:7" x14ac:dyDescent="0.25">
      <c r="A26" s="26" t="s">
        <v>56</v>
      </c>
      <c r="B26" s="4">
        <f t="shared" ref="B26:E26" si="4">B24+B25</f>
        <v>110235702</v>
      </c>
      <c r="C26" s="23">
        <f t="shared" si="4"/>
        <v>40903208</v>
      </c>
      <c r="D26" s="23">
        <f t="shared" si="4"/>
        <v>46316778</v>
      </c>
      <c r="E26" s="23">
        <f t="shared" si="4"/>
        <v>29531419</v>
      </c>
      <c r="F26" s="23">
        <f>F24+F25</f>
        <v>60030076</v>
      </c>
    </row>
    <row r="28" spans="1:7" x14ac:dyDescent="0.25">
      <c r="A28" s="26" t="s">
        <v>57</v>
      </c>
      <c r="B28" s="12">
        <f>B10/('1'!B36/10)</f>
        <v>3.435184797547004</v>
      </c>
      <c r="C28" s="12">
        <f>C10/('1'!C36/10)</f>
        <v>-2.2630580155571627</v>
      </c>
      <c r="D28" s="12">
        <f>D10/('1'!D36/10)</f>
        <v>0.15056040885920377</v>
      </c>
      <c r="E28" s="12">
        <f>E10/('1'!E36/10)</f>
        <v>-1.2069940691688634</v>
      </c>
      <c r="F28" s="12">
        <f>F10/('1'!F36/10)</f>
        <v>1.918416429674014</v>
      </c>
    </row>
    <row r="29" spans="1:7" x14ac:dyDescent="0.25">
      <c r="A29" s="26" t="s">
        <v>58</v>
      </c>
      <c r="B29" s="1">
        <f>'1'!B36/10</f>
        <v>16624896</v>
      </c>
      <c r="C29" s="1">
        <f>'1'!C36/10</f>
        <v>19284879</v>
      </c>
      <c r="D29" s="1">
        <f>'1'!D36/10</f>
        <v>23141854</v>
      </c>
      <c r="E29" s="1">
        <f>'1'!E36/10</f>
        <v>27075969</v>
      </c>
      <c r="F29" s="1">
        <f>'1'!F36/10</f>
        <v>32491162</v>
      </c>
    </row>
    <row r="30" spans="1:7" x14ac:dyDescent="0.25">
      <c r="A3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8" sqref="I8"/>
    </sheetView>
  </sheetViews>
  <sheetFormatPr defaultRowHeight="15" x14ac:dyDescent="0.25"/>
  <cols>
    <col min="1" max="1" width="16.5703125" bestFit="1" customWidth="1"/>
  </cols>
  <sheetData>
    <row r="1" spans="1:6" x14ac:dyDescent="0.25">
      <c r="A1" s="11" t="s">
        <v>36</v>
      </c>
    </row>
    <row r="2" spans="1:6" x14ac:dyDescent="0.25">
      <c r="A2" s="11" t="s">
        <v>43</v>
      </c>
    </row>
    <row r="3" spans="1:6" x14ac:dyDescent="0.25">
      <c r="A3" t="s">
        <v>49</v>
      </c>
    </row>
    <row r="4" spans="1:6" x14ac:dyDescent="0.25">
      <c r="B4">
        <v>2013</v>
      </c>
      <c r="C4">
        <v>2014</v>
      </c>
      <c r="D4">
        <v>2015</v>
      </c>
      <c r="E4">
        <v>2016</v>
      </c>
      <c r="F4">
        <v>2017</v>
      </c>
    </row>
    <row r="5" spans="1:6" x14ac:dyDescent="0.25">
      <c r="A5" t="s">
        <v>77</v>
      </c>
      <c r="B5" s="24">
        <f>'2'!B20/'1'!B17</f>
        <v>7.1930338140171871E-2</v>
      </c>
      <c r="C5" s="24">
        <f>'2'!C20/'1'!C17</f>
        <v>8.515719037429878E-2</v>
      </c>
      <c r="D5" s="24">
        <f>'2'!D20/'1'!D17</f>
        <v>6.025165420512154E-2</v>
      </c>
      <c r="E5" s="24">
        <f>'2'!E20/'1'!E17</f>
        <v>6.6101920116809307E-2</v>
      </c>
      <c r="F5" s="24">
        <f>'2'!F20/'1'!F17</f>
        <v>-6.4880158981113961E-2</v>
      </c>
    </row>
    <row r="6" spans="1:6" x14ac:dyDescent="0.25">
      <c r="A6" t="s">
        <v>78</v>
      </c>
      <c r="B6" s="24">
        <f>'2'!B20/'1'!B35</f>
        <v>0.13965414297149351</v>
      </c>
      <c r="C6" s="24">
        <f>'2'!C20/'1'!C35</f>
        <v>0.12804982382108848</v>
      </c>
      <c r="D6" s="24">
        <f>'2'!D20/'1'!D35</f>
        <v>9.0117321909052611E-2</v>
      </c>
      <c r="E6" s="24">
        <f>'2'!E20/'1'!E35</f>
        <v>9.0316177412204296E-2</v>
      </c>
      <c r="F6" s="24">
        <f>'2'!F20/'1'!F35</f>
        <v>-8.3571487358401933E-2</v>
      </c>
    </row>
    <row r="7" spans="1:6" x14ac:dyDescent="0.25">
      <c r="A7" t="s">
        <v>44</v>
      </c>
      <c r="B7" s="24">
        <f>'1'!B22/'1'!B35</f>
        <v>1.7373094103505539E-3</v>
      </c>
      <c r="C7" s="24">
        <f>'1'!C22/'1'!C35</f>
        <v>3.8752266228547078E-2</v>
      </c>
      <c r="D7" s="24">
        <f>'1'!D22/'1'!D35</f>
        <v>3.0287469448564176E-2</v>
      </c>
      <c r="E7" s="24">
        <f>'1'!E22/'1'!E35</f>
        <v>2.0080696664755576E-2</v>
      </c>
      <c r="F7" s="24">
        <f>'1'!F22/'1'!F35</f>
        <v>5.1529816381187098E-3</v>
      </c>
    </row>
    <row r="8" spans="1:6" x14ac:dyDescent="0.25">
      <c r="A8" t="s">
        <v>45</v>
      </c>
      <c r="B8" s="25">
        <f>'1'!B11/'1'!B25</f>
        <v>1.8414577719272955</v>
      </c>
      <c r="C8" s="25">
        <f>'1'!C11/'1'!C25</f>
        <v>2.7134291808674011</v>
      </c>
      <c r="D8" s="25">
        <f>'1'!D11/'1'!D25</f>
        <v>2.7784738598665988</v>
      </c>
      <c r="E8" s="25">
        <f>'1'!E11/'1'!E25</f>
        <v>2.8521827978284464</v>
      </c>
      <c r="F8" s="25">
        <f>'1'!F11/'1'!F25</f>
        <v>3.2609688608183598</v>
      </c>
    </row>
    <row r="9" spans="1:6" x14ac:dyDescent="0.25">
      <c r="A9" t="s">
        <v>46</v>
      </c>
      <c r="B9" s="24">
        <f>'2'!B20/'2'!B5</f>
        <v>4.8085209033787761E-2</v>
      </c>
      <c r="C9" s="24">
        <f>'2'!C20/'2'!C5</f>
        <v>5.6457013641917186E-2</v>
      </c>
      <c r="D9" s="24">
        <f>'2'!D20/'2'!D5</f>
        <v>5.4527038060486914E-2</v>
      </c>
      <c r="E9" s="24">
        <f>'2'!E20/'2'!E5</f>
        <v>8.1137315734499477E-2</v>
      </c>
      <c r="F9" s="24">
        <f>'2'!F20/'2'!F5</f>
        <v>-0.11741411144220319</v>
      </c>
    </row>
    <row r="10" spans="1:6" x14ac:dyDescent="0.25">
      <c r="A10" t="s">
        <v>47</v>
      </c>
      <c r="B10" s="24">
        <f>'2'!B12/'2'!B5</f>
        <v>7.5111733089260738E-2</v>
      </c>
      <c r="C10" s="24">
        <f>'2'!C12/'2'!C5</f>
        <v>8.1181733864587213E-2</v>
      </c>
      <c r="D10" s="24">
        <f>'2'!D12/'2'!D5</f>
        <v>8.9177655353581395E-2</v>
      </c>
      <c r="E10" s="24">
        <f>'2'!E12/'2'!E5</f>
        <v>0.1239830275599281</v>
      </c>
      <c r="F10" s="24">
        <f>'2'!F12/'2'!F5</f>
        <v>-8.2074685137809189E-2</v>
      </c>
    </row>
    <row r="11" spans="1:6" x14ac:dyDescent="0.25">
      <c r="A11" t="s">
        <v>79</v>
      </c>
      <c r="B11" s="24">
        <f>'2'!B20/('1'!B22+'1'!B35)</f>
        <v>0.13941194129396828</v>
      </c>
      <c r="C11" s="24">
        <f>'2'!C20/('1'!C22+'1'!C35)</f>
        <v>0.12327272631231483</v>
      </c>
      <c r="D11" s="24">
        <f>'2'!D20/('1'!D22+'1'!D35)</f>
        <v>8.7468133488302707E-2</v>
      </c>
      <c r="E11" s="24">
        <f>'2'!E20/('1'!E22+'1'!E35)</f>
        <v>8.8538267322870692E-2</v>
      </c>
      <c r="F11" s="24">
        <f>'2'!F20/('1'!F22+'1'!F35)</f>
        <v>-8.3143052734324832E-2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2020-04-12T16:12:29Z</dcterms:modified>
</cp:coreProperties>
</file>