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3" l="1"/>
  <c r="D27" i="3"/>
  <c r="E27" i="3"/>
  <c r="F27" i="3"/>
  <c r="G27" i="3"/>
  <c r="B27" i="3"/>
  <c r="C25" i="2"/>
  <c r="D25" i="2"/>
  <c r="E25" i="2"/>
  <c r="F25" i="2"/>
  <c r="G25" i="2"/>
  <c r="B25" i="2"/>
  <c r="C42" i="1"/>
  <c r="D42" i="1"/>
  <c r="E42" i="1"/>
  <c r="F42" i="1"/>
  <c r="G42" i="1"/>
  <c r="B42" i="1"/>
  <c r="H11" i="4" l="1"/>
  <c r="H10" i="4"/>
  <c r="H9" i="4"/>
  <c r="H8" i="4"/>
  <c r="H6" i="4"/>
  <c r="H5" i="4"/>
  <c r="C9" i="2" l="1"/>
  <c r="D9" i="2"/>
  <c r="E9" i="2"/>
  <c r="F9" i="2"/>
  <c r="G9" i="2"/>
  <c r="B9" i="2"/>
  <c r="C7" i="2"/>
  <c r="D7" i="2"/>
  <c r="E7" i="2"/>
  <c r="E12" i="2" s="1"/>
  <c r="F7" i="2"/>
  <c r="G7" i="2"/>
  <c r="B7" i="2"/>
  <c r="F12" i="2" l="1"/>
  <c r="F17" i="2" s="1"/>
  <c r="F10" i="4"/>
  <c r="E17" i="2"/>
  <c r="E10" i="4"/>
  <c r="B12" i="2"/>
  <c r="D12" i="2"/>
  <c r="G12" i="2"/>
  <c r="C12" i="2"/>
  <c r="C20" i="1"/>
  <c r="D20" i="1"/>
  <c r="E20" i="1"/>
  <c r="F20" i="1"/>
  <c r="G20" i="1"/>
  <c r="B20" i="1"/>
  <c r="D17" i="2" l="1"/>
  <c r="D10" i="4"/>
  <c r="B17" i="2"/>
  <c r="B10" i="4"/>
  <c r="C17" i="2"/>
  <c r="C10" i="4"/>
  <c r="G17" i="2"/>
  <c r="G10" i="4"/>
  <c r="C20" i="3"/>
  <c r="D20" i="3"/>
  <c r="E20" i="3"/>
  <c r="F20" i="3"/>
  <c r="G20" i="3"/>
  <c r="B20" i="3"/>
  <c r="C14" i="3"/>
  <c r="D14" i="3"/>
  <c r="E14" i="3"/>
  <c r="F14" i="3"/>
  <c r="G14" i="3"/>
  <c r="B14" i="3"/>
  <c r="C9" i="3"/>
  <c r="C26" i="3" s="1"/>
  <c r="D9" i="3"/>
  <c r="D26" i="3" s="1"/>
  <c r="E9" i="3"/>
  <c r="E26" i="3" s="1"/>
  <c r="F9" i="3"/>
  <c r="G9" i="3"/>
  <c r="G26" i="3" s="1"/>
  <c r="B9" i="3"/>
  <c r="B26" i="3" s="1"/>
  <c r="C19" i="2"/>
  <c r="D19" i="2"/>
  <c r="E19" i="2"/>
  <c r="E22" i="2" s="1"/>
  <c r="F19" i="2"/>
  <c r="F22" i="2" s="1"/>
  <c r="G19" i="2"/>
  <c r="G22" i="2" s="1"/>
  <c r="B19" i="2"/>
  <c r="B22" i="2" s="1"/>
  <c r="C23" i="1"/>
  <c r="C32" i="1" s="1"/>
  <c r="D23" i="1"/>
  <c r="D32" i="1" s="1"/>
  <c r="E23" i="1"/>
  <c r="E32" i="1" s="1"/>
  <c r="F23" i="1"/>
  <c r="F32" i="1" s="1"/>
  <c r="G23" i="1"/>
  <c r="G32" i="1" s="1"/>
  <c r="B23" i="1"/>
  <c r="B32" i="1" s="1"/>
  <c r="C34" i="1"/>
  <c r="D34" i="1"/>
  <c r="E34" i="1"/>
  <c r="F34" i="1"/>
  <c r="G34" i="1"/>
  <c r="B34" i="1"/>
  <c r="C10" i="1"/>
  <c r="C8" i="4" s="1"/>
  <c r="D10" i="1"/>
  <c r="D8" i="4" s="1"/>
  <c r="E10" i="1"/>
  <c r="E8" i="4" s="1"/>
  <c r="F10" i="1"/>
  <c r="F8" i="4" s="1"/>
  <c r="G10" i="1"/>
  <c r="G8" i="4" s="1"/>
  <c r="B10" i="1"/>
  <c r="B8" i="4" s="1"/>
  <c r="C6" i="1"/>
  <c r="D6" i="1"/>
  <c r="E6" i="1"/>
  <c r="F6" i="1"/>
  <c r="G6" i="1"/>
  <c r="B6" i="1"/>
  <c r="C22" i="3" l="1"/>
  <c r="C24" i="3" s="1"/>
  <c r="E24" i="2"/>
  <c r="E9" i="4"/>
  <c r="B24" i="2"/>
  <c r="B9" i="4"/>
  <c r="D22" i="2"/>
  <c r="G24" i="2"/>
  <c r="G9" i="4"/>
  <c r="C22" i="2"/>
  <c r="F24" i="2"/>
  <c r="F9" i="4"/>
  <c r="D41" i="1"/>
  <c r="D6" i="4"/>
  <c r="G41" i="1"/>
  <c r="G6" i="4"/>
  <c r="G11" i="4"/>
  <c r="C41" i="1"/>
  <c r="C6" i="4"/>
  <c r="B41" i="1"/>
  <c r="B11" i="4"/>
  <c r="B6" i="4"/>
  <c r="F41" i="1"/>
  <c r="F11" i="4"/>
  <c r="F6" i="4"/>
  <c r="B39" i="1"/>
  <c r="E41" i="1"/>
  <c r="E11" i="4"/>
  <c r="E6" i="4"/>
  <c r="C39" i="1"/>
  <c r="B16" i="1"/>
  <c r="B5" i="4" s="1"/>
  <c r="F22" i="3"/>
  <c r="F24" i="3" s="1"/>
  <c r="F26" i="3"/>
  <c r="B22" i="3"/>
  <c r="B24" i="3" s="1"/>
  <c r="G22" i="3"/>
  <c r="G24" i="3" s="1"/>
  <c r="G39" i="1"/>
  <c r="G16" i="1"/>
  <c r="G5" i="4" s="1"/>
  <c r="F39" i="1"/>
  <c r="E22" i="3"/>
  <c r="E24" i="3" s="1"/>
  <c r="E39" i="1"/>
  <c r="E16" i="1"/>
  <c r="E5" i="4" s="1"/>
  <c r="D22" i="3"/>
  <c r="D24" i="3" s="1"/>
  <c r="D39" i="1"/>
  <c r="D16" i="1"/>
  <c r="C16" i="1"/>
  <c r="C5" i="4" s="1"/>
  <c r="F16" i="1"/>
  <c r="F5" i="4" s="1"/>
  <c r="D24" i="2" l="1"/>
  <c r="D9" i="4"/>
  <c r="D5" i="4"/>
  <c r="D11" i="4"/>
  <c r="C24" i="2"/>
  <c r="C9" i="4"/>
  <c r="C11" i="4"/>
</calcChain>
</file>

<file path=xl/sharedStrings.xml><?xml version="1.0" encoding="utf-8"?>
<sst xmlns="http://schemas.openxmlformats.org/spreadsheetml/2006/main" count="79" uniqueCount="71">
  <si>
    <t>ASSETS</t>
  </si>
  <si>
    <t>NON CURRENT ASSETS</t>
  </si>
  <si>
    <t>CURRENT ASSETS</t>
  </si>
  <si>
    <t>Gross Profit</t>
  </si>
  <si>
    <t>Operating Profit</t>
  </si>
  <si>
    <t>Advance, deposits &amp; prepayments</t>
  </si>
  <si>
    <t>Cash &amp; Cash equivalent</t>
  </si>
  <si>
    <t>Acquisition of fixed assets</t>
  </si>
  <si>
    <t>Current</t>
  </si>
  <si>
    <t>Deferred</t>
  </si>
  <si>
    <t>Share capital</t>
  </si>
  <si>
    <t>Tax holiday reserve</t>
  </si>
  <si>
    <t>Retained earnings</t>
  </si>
  <si>
    <t>MODERN DYEING &amp; SCREEN PRINTING LIMITED</t>
  </si>
  <si>
    <t>Fixed assets, net of depreciation</t>
  </si>
  <si>
    <t>Preliminary expneses, net of amortization</t>
  </si>
  <si>
    <t>Sundry creditors</t>
  </si>
  <si>
    <t>Advance TDS</t>
  </si>
  <si>
    <t>Creditors</t>
  </si>
  <si>
    <t>Expense payable</t>
  </si>
  <si>
    <t>Provision for income tax</t>
  </si>
  <si>
    <t>Loan from MD</t>
  </si>
  <si>
    <t>Loan from global</t>
  </si>
  <si>
    <t>Advance &amp; security deposit</t>
  </si>
  <si>
    <t>Proposed dividend</t>
  </si>
  <si>
    <t>Rental Income</t>
  </si>
  <si>
    <t>Collection from rent and others</t>
  </si>
  <si>
    <t>Disposal of fixed assets</t>
  </si>
  <si>
    <t>Decrease in short term advance</t>
  </si>
  <si>
    <t>Increase in short term loan</t>
  </si>
  <si>
    <t>Income tax paid</t>
  </si>
  <si>
    <t>Dividend paid</t>
  </si>
  <si>
    <t>Other income</t>
  </si>
  <si>
    <t>Financial expenses</t>
  </si>
  <si>
    <t>Payment/Receipt for cost and expense</t>
  </si>
  <si>
    <t>Deferred tax liability</t>
  </si>
  <si>
    <t>Debt to Equity</t>
  </si>
  <si>
    <t>Current Ratio</t>
  </si>
  <si>
    <t>Net Margin</t>
  </si>
  <si>
    <t>Operating Margin</t>
  </si>
  <si>
    <t>Administrative Expense</t>
  </si>
  <si>
    <t>Balance Sheet</t>
  </si>
  <si>
    <t>As at year end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</si>
  <si>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</si>
  <si>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</si>
  <si>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</si>
  <si>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</si>
  <si>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</si>
  <si>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</si>
  <si>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</si>
  <si>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</si>
  <si>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</si>
  <si>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</si>
  <si>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Incomes/Expenses</t>
  </si>
  <si>
    <t>Non-Operating Income/(Expenses)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</si>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</sst>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1" xfId="0" applyNumberFormat="1" applyBorder="1"/>
    <xf numFmtId="0" fontId="0" fillId="0" borderId="0" xfId="0" applyFont="1"/>
    <xf numFmtId="3" fontId="0" fillId="0" borderId="0" xfId="0" applyNumberFormat="1" applyFont="1"/>
    <xf numFmtId="0" fontId="0" fillId="0" borderId="0" xfId="0" applyBorder="1"/>
    <xf numFmtId="3" fontId="1" fillId="0" borderId="0" xfId="0" applyNumberFormat="1" applyFont="1" applyBorder="1"/>
    <xf numFmtId="3" fontId="1" fillId="0" borderId="2" xfId="0" applyNumberFormat="1" applyFont="1" applyBorder="1"/>
    <xf numFmtId="0" fontId="1" fillId="0" borderId="0" xfId="0" applyFont="1" applyBorder="1"/>
    <xf numFmtId="2" fontId="1" fillId="0" borderId="0" xfId="0" applyNumberFormat="1" applyFont="1"/>
    <xf numFmtId="3" fontId="0" fillId="0" borderId="0" xfId="0" applyNumberFormat="1" applyFont="1" applyBorder="1"/>
    <xf numFmtId="3" fontId="1" fillId="0" borderId="4" xfId="0" applyNumberFormat="1" applyFont="1" applyBorder="1"/>
    <xf numFmtId="3" fontId="3" fillId="0" borderId="4" xfId="0" applyNumberFormat="1" applyFont="1" applyBorder="1"/>
    <xf numFmtId="3" fontId="0" fillId="0" borderId="0" xfId="0" applyNumberFormat="1" applyFill="1"/>
    <xf numFmtId="3" fontId="1" fillId="0" borderId="0" xfId="0" applyNumberFormat="1" applyFont="1" applyFill="1"/>
    <xf numFmtId="4" fontId="1" fillId="0" borderId="0" xfId="0" applyNumberFormat="1" applyFont="1"/>
    <xf numFmtId="0" fontId="4" fillId="0" borderId="0" xfId="0" applyFont="1"/>
    <xf numFmtId="3" fontId="0" fillId="0" borderId="0" xfId="0" applyNumberFormat="1" applyFont="1" applyFill="1"/>
    <xf numFmtId="2" fontId="1" fillId="0" borderId="3" xfId="0" applyNumberFormat="1" applyFont="1" applyBorder="1" applyAlignment="1">
      <alignment horizontal="center"/>
    </xf>
    <xf numFmtId="164" fontId="0" fillId="0" borderId="0" xfId="1" applyNumberFormat="1" applyFont="1"/>
    <xf numFmtId="9" fontId="0" fillId="0" borderId="0" xfId="0" applyNumberFormat="1"/>
    <xf numFmtId="0" fontId="1" fillId="0" borderId="1" xfId="0" applyFont="1" applyBorder="1" applyAlignment="1">
      <alignment horizontal="left"/>
    </xf>
    <xf numFmtId="0" fontId="6" fillId="0" borderId="0" xfId="0" applyFont="1"/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  <xf numFmtId="41" fontId="0" fillId="0" borderId="0" xfId="0" applyNumberFormat="1"/>
    <xf numFmtId="41" fontId="1" fillId="0" borderId="0" xfId="0" applyNumberFormat="1" applyFont="1"/>
    <xf numFmtId="0" fontId="1" fillId="0" borderId="2" xfId="0" applyFont="1" applyBorder="1"/>
    <xf numFmtId="41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6"/>
  <sheetViews>
    <sheetView workbookViewId="0">
      <pane xSplit="1" ySplit="4" topLeftCell="B2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5" x14ac:dyDescent="0.25"/>
  <cols>
    <col min="1" max="1" width="57.28515625" customWidth="1"/>
    <col min="2" max="2" width="14.85546875" bestFit="1" customWidth="1"/>
    <col min="3" max="4" width="13.85546875" bestFit="1" customWidth="1"/>
    <col min="5" max="5" width="13.5703125" customWidth="1"/>
    <col min="6" max="7" width="13.85546875" bestFit="1" customWidth="1"/>
  </cols>
  <sheetData>
    <row r="1" spans="1:8" x14ac:dyDescent="0.25">
      <c r="A1" s="11" t="s">
        <v>13</v>
      </c>
    </row>
    <row r="2" spans="1:8" x14ac:dyDescent="0.25">
      <c r="A2" s="11" t="s">
        <v>41</v>
      </c>
      <c r="B2" s="11"/>
    </row>
    <row r="3" spans="1:8" x14ac:dyDescent="0.25">
      <c r="A3" t="s">
        <v>42</v>
      </c>
    </row>
    <row r="4" spans="1:8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</row>
    <row r="5" spans="1:8" x14ac:dyDescent="0.25">
      <c r="A5" s="24" t="s">
        <v>0</v>
      </c>
    </row>
    <row r="6" spans="1:8" x14ac:dyDescent="0.25">
      <c r="A6" s="25" t="s">
        <v>1</v>
      </c>
      <c r="B6" s="4">
        <f t="shared" ref="B6:G6" si="0">SUM(B7:B8)</f>
        <v>30944204</v>
      </c>
      <c r="C6" s="4">
        <f t="shared" si="0"/>
        <v>29379088</v>
      </c>
      <c r="D6" s="4">
        <f t="shared" si="0"/>
        <v>28109709</v>
      </c>
      <c r="E6" s="4">
        <f t="shared" si="0"/>
        <v>26991956</v>
      </c>
      <c r="F6" s="4">
        <f t="shared" si="0"/>
        <v>26013554</v>
      </c>
      <c r="G6" s="4">
        <f t="shared" si="0"/>
        <v>25077726</v>
      </c>
      <c r="H6" s="4"/>
    </row>
    <row r="7" spans="1:8" x14ac:dyDescent="0.25">
      <c r="A7" t="s">
        <v>14</v>
      </c>
      <c r="B7" s="1">
        <v>30825074</v>
      </c>
      <c r="C7" s="1">
        <v>29379088</v>
      </c>
      <c r="D7" s="7">
        <v>28109709</v>
      </c>
      <c r="E7" s="1">
        <v>26991956</v>
      </c>
      <c r="F7" s="7">
        <v>26013554</v>
      </c>
      <c r="G7" s="1">
        <v>25077726</v>
      </c>
    </row>
    <row r="8" spans="1:8" x14ac:dyDescent="0.25">
      <c r="A8" t="s">
        <v>15</v>
      </c>
      <c r="B8" s="1">
        <v>119130</v>
      </c>
      <c r="C8" s="1">
        <v>0</v>
      </c>
      <c r="D8" s="7">
        <v>0</v>
      </c>
      <c r="E8" s="1">
        <v>0</v>
      </c>
      <c r="F8" s="7">
        <v>0</v>
      </c>
      <c r="G8" s="1">
        <v>0</v>
      </c>
    </row>
    <row r="9" spans="1:8" x14ac:dyDescent="0.25">
      <c r="B9" s="1"/>
      <c r="C9" s="1"/>
      <c r="D9" s="7"/>
      <c r="E9" s="1"/>
      <c r="F9" s="7"/>
      <c r="G9" s="7"/>
    </row>
    <row r="10" spans="1:8" x14ac:dyDescent="0.25">
      <c r="A10" s="25" t="s">
        <v>2</v>
      </c>
      <c r="B10" s="4">
        <f t="shared" ref="B10:G10" si="1">SUM(B11:B14)</f>
        <v>5663146</v>
      </c>
      <c r="C10" s="4">
        <f t="shared" si="1"/>
        <v>5240900</v>
      </c>
      <c r="D10" s="4">
        <f t="shared" si="1"/>
        <v>6191494</v>
      </c>
      <c r="E10" s="4">
        <f t="shared" si="1"/>
        <v>7016040</v>
      </c>
      <c r="F10" s="4">
        <f t="shared" si="1"/>
        <v>10227093</v>
      </c>
      <c r="G10" s="4">
        <f t="shared" si="1"/>
        <v>8450237</v>
      </c>
    </row>
    <row r="11" spans="1:8" x14ac:dyDescent="0.25">
      <c r="A11" s="6" t="s">
        <v>16</v>
      </c>
      <c r="B11" s="1">
        <v>1605364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</row>
    <row r="12" spans="1:8" x14ac:dyDescent="0.25">
      <c r="A12" s="6" t="s">
        <v>5</v>
      </c>
      <c r="B12" s="1">
        <v>2978499</v>
      </c>
      <c r="C12" s="7">
        <v>3061599</v>
      </c>
      <c r="D12" s="7">
        <v>3063599</v>
      </c>
      <c r="E12" s="7">
        <v>3063599</v>
      </c>
      <c r="F12" s="7">
        <v>9129320</v>
      </c>
      <c r="G12" s="7">
        <v>6222546</v>
      </c>
    </row>
    <row r="13" spans="1:8" x14ac:dyDescent="0.25">
      <c r="A13" s="6" t="s">
        <v>6</v>
      </c>
      <c r="B13" s="1">
        <v>279653</v>
      </c>
      <c r="C13" s="7">
        <v>1151640</v>
      </c>
      <c r="D13" s="7">
        <v>1694651</v>
      </c>
      <c r="E13" s="7">
        <v>2149395</v>
      </c>
      <c r="F13" s="7">
        <v>1097773</v>
      </c>
      <c r="G13" s="7">
        <v>2227691</v>
      </c>
    </row>
    <row r="14" spans="1:8" x14ac:dyDescent="0.25">
      <c r="A14" s="6" t="s">
        <v>17</v>
      </c>
      <c r="B14" s="1">
        <v>799630</v>
      </c>
      <c r="C14" s="7">
        <v>1027661</v>
      </c>
      <c r="D14" s="7">
        <v>1433244</v>
      </c>
      <c r="E14" s="7">
        <v>1803046</v>
      </c>
      <c r="F14" s="7">
        <v>0</v>
      </c>
      <c r="G14" s="7">
        <v>0</v>
      </c>
    </row>
    <row r="16" spans="1:8" x14ac:dyDescent="0.25">
      <c r="A16" s="2"/>
      <c r="B16" s="4">
        <f t="shared" ref="B16:G16" si="2">SUM(B6,B10)</f>
        <v>36607350</v>
      </c>
      <c r="C16" s="4">
        <f t="shared" si="2"/>
        <v>34619988</v>
      </c>
      <c r="D16" s="4">
        <f t="shared" si="2"/>
        <v>34301203</v>
      </c>
      <c r="E16" s="4">
        <f t="shared" si="2"/>
        <v>34007996</v>
      </c>
      <c r="F16" s="4">
        <f t="shared" si="2"/>
        <v>36240647</v>
      </c>
      <c r="G16" s="4">
        <f t="shared" si="2"/>
        <v>33527963</v>
      </c>
    </row>
    <row r="17" spans="1:7" x14ac:dyDescent="0.25">
      <c r="G17" s="1"/>
    </row>
    <row r="18" spans="1:7" ht="15.75" x14ac:dyDescent="0.25">
      <c r="A18" s="26" t="s">
        <v>43</v>
      </c>
      <c r="C18" s="4"/>
      <c r="D18" s="2"/>
      <c r="E18" s="4"/>
      <c r="F18" s="2"/>
      <c r="G18" s="2"/>
    </row>
    <row r="19" spans="1:7" ht="15.75" x14ac:dyDescent="0.25">
      <c r="A19" s="27" t="s">
        <v>44</v>
      </c>
      <c r="C19" s="4"/>
      <c r="D19" s="2"/>
      <c r="E19" s="4"/>
      <c r="F19" s="2"/>
      <c r="G19" s="2"/>
    </row>
    <row r="20" spans="1:7" x14ac:dyDescent="0.25">
      <c r="A20" s="25" t="s">
        <v>45</v>
      </c>
      <c r="B20" s="4">
        <f>B21</f>
        <v>0</v>
      </c>
      <c r="C20" s="4">
        <f t="shared" ref="C20:G20" si="3">C21</f>
        <v>0</v>
      </c>
      <c r="D20" s="4">
        <f t="shared" si="3"/>
        <v>0</v>
      </c>
      <c r="E20" s="4">
        <f t="shared" si="3"/>
        <v>0</v>
      </c>
      <c r="F20" s="4">
        <f t="shared" si="3"/>
        <v>0</v>
      </c>
      <c r="G20" s="4">
        <f t="shared" si="3"/>
        <v>5982095</v>
      </c>
    </row>
    <row r="21" spans="1:7" x14ac:dyDescent="0.25">
      <c r="A21" s="6" t="s">
        <v>35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5982095</v>
      </c>
    </row>
    <row r="22" spans="1:7" x14ac:dyDescent="0.25">
      <c r="F22" s="1"/>
    </row>
    <row r="23" spans="1:7" x14ac:dyDescent="0.25">
      <c r="A23" s="25" t="s">
        <v>46</v>
      </c>
      <c r="B23" s="4">
        <f t="shared" ref="B23:G23" si="4">SUM(B24:B30)</f>
        <v>23673867</v>
      </c>
      <c r="C23" s="4">
        <f t="shared" si="4"/>
        <v>20437644</v>
      </c>
      <c r="D23" s="4">
        <f t="shared" si="4"/>
        <v>19076063</v>
      </c>
      <c r="E23" s="4">
        <f t="shared" si="4"/>
        <v>18291411</v>
      </c>
      <c r="F23" s="4">
        <f t="shared" si="4"/>
        <v>19848609</v>
      </c>
      <c r="G23" s="4">
        <f t="shared" si="4"/>
        <v>21060658</v>
      </c>
    </row>
    <row r="24" spans="1:7" x14ac:dyDescent="0.25">
      <c r="A24" t="s">
        <v>18</v>
      </c>
      <c r="B24" s="7">
        <v>125234</v>
      </c>
      <c r="C24" s="7">
        <v>266930</v>
      </c>
      <c r="D24" s="7">
        <v>273650</v>
      </c>
      <c r="E24" s="7">
        <v>260655</v>
      </c>
      <c r="F24" s="7">
        <v>375583</v>
      </c>
      <c r="G24" s="7">
        <v>518597</v>
      </c>
    </row>
    <row r="25" spans="1:7" x14ac:dyDescent="0.25">
      <c r="A25" t="s">
        <v>19</v>
      </c>
      <c r="B25" s="7">
        <v>61953</v>
      </c>
      <c r="C25" s="7">
        <v>224327</v>
      </c>
      <c r="D25" s="7">
        <v>1327362</v>
      </c>
      <c r="E25" s="7">
        <v>249662</v>
      </c>
      <c r="F25" s="7">
        <v>2969504</v>
      </c>
      <c r="G25" s="7">
        <v>2679887</v>
      </c>
    </row>
    <row r="26" spans="1:7" x14ac:dyDescent="0.25">
      <c r="A26" t="s">
        <v>20</v>
      </c>
      <c r="B26" s="7">
        <v>1473519</v>
      </c>
      <c r="C26" s="7">
        <v>2222836</v>
      </c>
      <c r="D26" s="7">
        <v>3505153</v>
      </c>
      <c r="E26" s="7">
        <v>3543165</v>
      </c>
      <c r="F26" s="7">
        <v>4643485</v>
      </c>
      <c r="G26" s="7">
        <v>1339370</v>
      </c>
    </row>
    <row r="27" spans="1:7" x14ac:dyDescent="0.25">
      <c r="A27" s="6" t="s">
        <v>21</v>
      </c>
      <c r="B27" s="7">
        <v>9520661</v>
      </c>
      <c r="C27" s="7">
        <v>9425116</v>
      </c>
      <c r="D27" s="7">
        <v>9943088</v>
      </c>
      <c r="E27" s="7">
        <v>11045169</v>
      </c>
      <c r="F27" s="7">
        <v>11045169</v>
      </c>
      <c r="G27" s="7">
        <v>10045169</v>
      </c>
    </row>
    <row r="28" spans="1:7" x14ac:dyDescent="0.25">
      <c r="A28" s="6" t="s">
        <v>22</v>
      </c>
      <c r="B28" s="1">
        <v>735960</v>
      </c>
      <c r="C28" s="7">
        <v>778075</v>
      </c>
      <c r="D28" s="16">
        <v>0</v>
      </c>
      <c r="E28" s="7">
        <v>474984</v>
      </c>
      <c r="F28" s="7">
        <v>0</v>
      </c>
      <c r="G28" s="7">
        <v>0</v>
      </c>
    </row>
    <row r="29" spans="1:7" x14ac:dyDescent="0.25">
      <c r="A29" t="s">
        <v>23</v>
      </c>
      <c r="B29" s="1">
        <v>10798940</v>
      </c>
      <c r="C29" s="1">
        <v>7520360</v>
      </c>
      <c r="D29" s="1">
        <v>4026810</v>
      </c>
      <c r="E29" s="1">
        <v>2717776</v>
      </c>
      <c r="F29" s="1">
        <v>814868</v>
      </c>
      <c r="G29" s="1">
        <v>6477635</v>
      </c>
    </row>
    <row r="30" spans="1:7" x14ac:dyDescent="0.25">
      <c r="A30" t="s">
        <v>24</v>
      </c>
      <c r="B30" s="1">
        <v>957600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B31" s="1"/>
      <c r="C31" s="1"/>
      <c r="E31" s="1"/>
      <c r="F31" s="1"/>
      <c r="G31" s="1"/>
    </row>
    <row r="32" spans="1:7" x14ac:dyDescent="0.25">
      <c r="A32" s="2"/>
      <c r="B32" s="4">
        <f t="shared" ref="B32:G32" si="5">SUM(B20,B23)</f>
        <v>23673867</v>
      </c>
      <c r="C32" s="4">
        <f t="shared" si="5"/>
        <v>20437644</v>
      </c>
      <c r="D32" s="4">
        <f t="shared" si="5"/>
        <v>19076063</v>
      </c>
      <c r="E32" s="4">
        <f t="shared" si="5"/>
        <v>18291411</v>
      </c>
      <c r="F32" s="4">
        <f t="shared" si="5"/>
        <v>19848609</v>
      </c>
      <c r="G32" s="4">
        <f t="shared" si="5"/>
        <v>27042753</v>
      </c>
    </row>
    <row r="33" spans="1:8" x14ac:dyDescent="0.25">
      <c r="A33" s="2"/>
      <c r="B33" s="1"/>
      <c r="C33" s="1"/>
      <c r="D33" s="16"/>
      <c r="E33" s="1"/>
      <c r="F33" s="1"/>
      <c r="G33" s="1"/>
    </row>
    <row r="34" spans="1:8" x14ac:dyDescent="0.25">
      <c r="A34" s="25" t="s">
        <v>47</v>
      </c>
      <c r="B34" s="4">
        <f t="shared" ref="B34:G34" si="6">SUM(B35:B37)</f>
        <v>12933483</v>
      </c>
      <c r="C34" s="4">
        <f t="shared" si="6"/>
        <v>14182344</v>
      </c>
      <c r="D34" s="4">
        <f t="shared" si="6"/>
        <v>15225140</v>
      </c>
      <c r="E34" s="4">
        <f t="shared" si="6"/>
        <v>15716585</v>
      </c>
      <c r="F34" s="4">
        <f t="shared" si="6"/>
        <v>16392038</v>
      </c>
      <c r="G34" s="4">
        <f t="shared" si="6"/>
        <v>6485210</v>
      </c>
    </row>
    <row r="35" spans="1:8" x14ac:dyDescent="0.25">
      <c r="A35" t="s">
        <v>10</v>
      </c>
      <c r="B35" s="1">
        <v>13680000</v>
      </c>
      <c r="C35" s="1">
        <v>13680000</v>
      </c>
      <c r="D35" s="1">
        <v>13680000</v>
      </c>
      <c r="E35" s="1">
        <v>13680000</v>
      </c>
      <c r="F35" s="1">
        <v>13680000</v>
      </c>
      <c r="G35" s="1">
        <v>13680000</v>
      </c>
    </row>
    <row r="36" spans="1:8" x14ac:dyDescent="0.25">
      <c r="A36" t="s">
        <v>11</v>
      </c>
      <c r="B36" s="1">
        <v>205489</v>
      </c>
      <c r="C36" s="1">
        <v>205489</v>
      </c>
      <c r="D36" s="1">
        <v>205489</v>
      </c>
      <c r="E36" s="1">
        <v>205489</v>
      </c>
      <c r="F36" s="1">
        <v>205489</v>
      </c>
      <c r="G36" s="1">
        <v>205489</v>
      </c>
    </row>
    <row r="37" spans="1:8" x14ac:dyDescent="0.25">
      <c r="A37" t="s">
        <v>12</v>
      </c>
      <c r="B37" s="1">
        <v>-952006</v>
      </c>
      <c r="C37" s="1">
        <v>296855</v>
      </c>
      <c r="D37" s="1">
        <v>1339651</v>
      </c>
      <c r="E37" s="1">
        <v>1831096</v>
      </c>
      <c r="F37" s="1">
        <v>2506549</v>
      </c>
      <c r="G37" s="1">
        <v>-7400279</v>
      </c>
    </row>
    <row r="38" spans="1:8" x14ac:dyDescent="0.25">
      <c r="C38" s="1"/>
      <c r="D38" s="1"/>
      <c r="E38" s="1"/>
      <c r="F38" s="1"/>
      <c r="G38" s="1"/>
    </row>
    <row r="39" spans="1:8" x14ac:dyDescent="0.25">
      <c r="A39" s="2"/>
      <c r="B39" s="4">
        <f t="shared" ref="B39:G39" si="7">SUM(B34,B32)</f>
        <v>36607350</v>
      </c>
      <c r="C39" s="4">
        <f t="shared" si="7"/>
        <v>34619988</v>
      </c>
      <c r="D39" s="4">
        <f t="shared" si="7"/>
        <v>34301203</v>
      </c>
      <c r="E39" s="4">
        <f t="shared" si="7"/>
        <v>34007996</v>
      </c>
      <c r="F39" s="4">
        <f t="shared" si="7"/>
        <v>36240647</v>
      </c>
      <c r="G39" s="4">
        <f t="shared" si="7"/>
        <v>33527963</v>
      </c>
    </row>
    <row r="40" spans="1:8" x14ac:dyDescent="0.25">
      <c r="B40" s="1"/>
      <c r="C40" s="1"/>
      <c r="D40" s="16"/>
      <c r="E40" s="1"/>
      <c r="F40" s="1"/>
      <c r="G40" s="1"/>
    </row>
    <row r="41" spans="1:8" x14ac:dyDescent="0.25">
      <c r="A41" s="28" t="s">
        <v>48</v>
      </c>
      <c r="B41" s="18">
        <f t="shared" ref="B41:G41" si="8">B34/(B35/10)</f>
        <v>9.4543004385964906</v>
      </c>
      <c r="C41" s="18">
        <f t="shared" si="8"/>
        <v>10.367210526315789</v>
      </c>
      <c r="D41" s="18">
        <f t="shared" si="8"/>
        <v>11.129488304093567</v>
      </c>
      <c r="E41" s="18">
        <f t="shared" si="8"/>
        <v>11.488731725146199</v>
      </c>
      <c r="F41" s="18">
        <f t="shared" si="8"/>
        <v>11.982483918128654</v>
      </c>
      <c r="G41" s="18">
        <f t="shared" si="8"/>
        <v>4.740650584795322</v>
      </c>
    </row>
    <row r="42" spans="1:8" x14ac:dyDescent="0.25">
      <c r="A42" s="28" t="s">
        <v>49</v>
      </c>
      <c r="B42" s="4">
        <f>B35/10</f>
        <v>1368000</v>
      </c>
      <c r="C42" s="4">
        <f t="shared" ref="C42:G42" si="9">C35/10</f>
        <v>1368000</v>
      </c>
      <c r="D42" s="4">
        <f t="shared" si="9"/>
        <v>1368000</v>
      </c>
      <c r="E42" s="4">
        <f t="shared" si="9"/>
        <v>1368000</v>
      </c>
      <c r="F42" s="4">
        <f t="shared" si="9"/>
        <v>1368000</v>
      </c>
      <c r="G42" s="4">
        <f t="shared" si="9"/>
        <v>1368000</v>
      </c>
      <c r="H42" s="2"/>
    </row>
    <row r="43" spans="1:8" x14ac:dyDescent="0.25">
      <c r="A43" s="29"/>
      <c r="B43" s="1"/>
      <c r="C43" s="1"/>
      <c r="D43" s="1"/>
      <c r="E43" s="1"/>
      <c r="F43" s="1"/>
      <c r="G43" s="1"/>
    </row>
    <row r="44" spans="1:8" x14ac:dyDescent="0.25">
      <c r="B44" s="4"/>
      <c r="C44" s="4"/>
      <c r="D44" s="4"/>
      <c r="E44" s="4"/>
      <c r="F44" s="4"/>
      <c r="G44" s="4"/>
    </row>
    <row r="45" spans="1:8" x14ac:dyDescent="0.25">
      <c r="E45" s="1"/>
      <c r="F45" s="1"/>
    </row>
    <row r="46" spans="1:8" x14ac:dyDescent="0.25">
      <c r="B46" s="2"/>
      <c r="C46" s="18"/>
      <c r="D46" s="2"/>
      <c r="E46" s="2"/>
      <c r="F46" s="2"/>
      <c r="G46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47"/>
  <sheetViews>
    <sheetView workbookViewId="0">
      <pane xSplit="1" ySplit="4" topLeftCell="F23" activePane="bottomRight" state="frozen"/>
      <selection pane="topRight" activeCell="B1" sqref="B1"/>
      <selection pane="bottomLeft" activeCell="A6" sqref="A6"/>
      <selection pane="bottomRight" activeCell="I25" sqref="I25"/>
    </sheetView>
  </sheetViews>
  <sheetFormatPr defaultRowHeight="15" x14ac:dyDescent="0.25"/>
  <cols>
    <col min="1" max="1" width="50.140625" customWidth="1"/>
    <col min="2" max="4" width="14.5703125" bestFit="1" customWidth="1"/>
    <col min="5" max="5" width="15.42578125" bestFit="1" customWidth="1"/>
    <col min="6" max="7" width="14.5703125" bestFit="1" customWidth="1"/>
    <col min="8" max="8" width="12.7109375" bestFit="1" customWidth="1"/>
  </cols>
  <sheetData>
    <row r="1" spans="1:7" x14ac:dyDescent="0.25">
      <c r="A1" s="11" t="s">
        <v>13</v>
      </c>
    </row>
    <row r="2" spans="1:7" x14ac:dyDescent="0.25">
      <c r="A2" s="11" t="s">
        <v>50</v>
      </c>
      <c r="B2" s="11"/>
    </row>
    <row r="3" spans="1:7" x14ac:dyDescent="0.25">
      <c r="A3" t="s">
        <v>42</v>
      </c>
    </row>
    <row r="4" spans="1:7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</row>
    <row r="5" spans="1:7" x14ac:dyDescent="0.25">
      <c r="A5" s="28" t="s">
        <v>51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t="s">
        <v>52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</row>
    <row r="7" spans="1:7" x14ac:dyDescent="0.25">
      <c r="A7" s="28" t="s">
        <v>3</v>
      </c>
      <c r="B7" s="4">
        <f>B5-B6</f>
        <v>0</v>
      </c>
      <c r="C7" s="4">
        <f t="shared" ref="C7:G7" si="0">C5-C6</f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</row>
    <row r="8" spans="1:7" x14ac:dyDescent="0.25">
      <c r="A8" s="30"/>
      <c r="B8" s="4"/>
      <c r="C8" s="4"/>
      <c r="D8" s="4"/>
      <c r="E8" s="4"/>
      <c r="F8" s="4"/>
      <c r="G8" s="4"/>
    </row>
    <row r="9" spans="1:7" x14ac:dyDescent="0.25">
      <c r="A9" s="28" t="s">
        <v>53</v>
      </c>
      <c r="B9" s="17">
        <f>SUM(B10)</f>
        <v>6987972</v>
      </c>
      <c r="C9" s="17">
        <f t="shared" ref="C9:G9" si="1">SUM(C10)</f>
        <v>5421713</v>
      </c>
      <c r="D9" s="17">
        <f t="shared" si="1"/>
        <v>4264190</v>
      </c>
      <c r="E9" s="17">
        <f t="shared" si="1"/>
        <v>3797278</v>
      </c>
      <c r="F9" s="17">
        <f t="shared" si="1"/>
        <v>3756925</v>
      </c>
      <c r="G9" s="17">
        <f t="shared" si="1"/>
        <v>3574197</v>
      </c>
    </row>
    <row r="10" spans="1:7" x14ac:dyDescent="0.25">
      <c r="A10" s="6" t="s">
        <v>40</v>
      </c>
      <c r="B10" s="20">
        <v>6987972</v>
      </c>
      <c r="C10" s="7">
        <v>5421713</v>
      </c>
      <c r="D10" s="7">
        <v>4264190</v>
      </c>
      <c r="E10" s="7">
        <v>3797278</v>
      </c>
      <c r="F10" s="7">
        <v>3756925</v>
      </c>
      <c r="G10" s="7">
        <v>3574197</v>
      </c>
    </row>
    <row r="11" spans="1:7" x14ac:dyDescent="0.25">
      <c r="A11" s="6"/>
      <c r="B11" s="20"/>
      <c r="C11" s="7"/>
      <c r="D11" s="7"/>
      <c r="E11" s="7"/>
      <c r="F11" s="7"/>
      <c r="G11" s="7"/>
    </row>
    <row r="12" spans="1:7" x14ac:dyDescent="0.25">
      <c r="A12" s="28" t="s">
        <v>4</v>
      </c>
      <c r="B12" s="14">
        <f>B7-B9</f>
        <v>-6987972</v>
      </c>
      <c r="C12" s="14">
        <f t="shared" ref="C12:G12" si="2">C7-C9</f>
        <v>-5421713</v>
      </c>
      <c r="D12" s="14">
        <f t="shared" si="2"/>
        <v>-4264190</v>
      </c>
      <c r="E12" s="14">
        <f t="shared" si="2"/>
        <v>-3797278</v>
      </c>
      <c r="F12" s="14">
        <f t="shared" si="2"/>
        <v>-3756925</v>
      </c>
      <c r="G12" s="14">
        <f t="shared" si="2"/>
        <v>-3574197</v>
      </c>
    </row>
    <row r="13" spans="1:7" x14ac:dyDescent="0.25">
      <c r="A13" s="31" t="s">
        <v>54</v>
      </c>
      <c r="B13" s="9"/>
      <c r="C13" s="9"/>
      <c r="D13" s="9"/>
      <c r="E13" s="9"/>
      <c r="F13" s="9"/>
      <c r="G13" s="9"/>
    </row>
    <row r="14" spans="1:7" x14ac:dyDescent="0.25">
      <c r="A14" s="6" t="s">
        <v>25</v>
      </c>
      <c r="B14" s="7">
        <v>8503938</v>
      </c>
      <c r="C14" s="7">
        <v>7419891</v>
      </c>
      <c r="D14" s="7">
        <v>7683703</v>
      </c>
      <c r="E14" s="7">
        <v>6237040</v>
      </c>
      <c r="F14" s="7">
        <v>6904613</v>
      </c>
      <c r="G14" s="13">
        <v>6421016</v>
      </c>
    </row>
    <row r="15" spans="1:7" x14ac:dyDescent="0.25">
      <c r="A15" s="6" t="s">
        <v>32</v>
      </c>
      <c r="B15" s="13">
        <v>0</v>
      </c>
      <c r="C15" s="13">
        <v>0</v>
      </c>
      <c r="D15" s="13">
        <v>0</v>
      </c>
      <c r="E15" s="13">
        <v>0</v>
      </c>
      <c r="F15" s="13">
        <v>5518</v>
      </c>
      <c r="G15" s="13">
        <v>0</v>
      </c>
    </row>
    <row r="16" spans="1:7" x14ac:dyDescent="0.25">
      <c r="A16" s="6" t="s">
        <v>33</v>
      </c>
      <c r="B16" s="13">
        <v>0</v>
      </c>
      <c r="C16" s="13">
        <v>0</v>
      </c>
      <c r="D16" s="13">
        <v>0</v>
      </c>
      <c r="E16" s="13">
        <v>0</v>
      </c>
      <c r="F16" s="13">
        <v>9434</v>
      </c>
      <c r="G16" s="13">
        <v>10711</v>
      </c>
    </row>
    <row r="17" spans="1:7" x14ac:dyDescent="0.25">
      <c r="A17" s="28" t="s">
        <v>55</v>
      </c>
      <c r="B17" s="14">
        <f>B12+B14+B15-B16</f>
        <v>1515966</v>
      </c>
      <c r="C17" s="14">
        <f t="shared" ref="C17:G17" si="3">C12+C14+C15-C16</f>
        <v>1998178</v>
      </c>
      <c r="D17" s="14">
        <f t="shared" si="3"/>
        <v>3419513</v>
      </c>
      <c r="E17" s="14">
        <f t="shared" si="3"/>
        <v>2439762</v>
      </c>
      <c r="F17" s="14">
        <f t="shared" si="3"/>
        <v>3143772</v>
      </c>
      <c r="G17" s="14">
        <f t="shared" si="3"/>
        <v>2836108</v>
      </c>
    </row>
    <row r="18" spans="1:7" x14ac:dyDescent="0.25">
      <c r="A18" s="32"/>
      <c r="B18" s="7"/>
      <c r="C18" s="7"/>
      <c r="D18" s="7"/>
      <c r="E18" s="7"/>
      <c r="F18" s="7"/>
      <c r="G18" s="7"/>
    </row>
    <row r="19" spans="1:7" x14ac:dyDescent="0.25">
      <c r="A19" s="25" t="s">
        <v>56</v>
      </c>
      <c r="B19" s="9">
        <f t="shared" ref="B19:G19" si="4">SUM(B20:B21)</f>
        <v>416891</v>
      </c>
      <c r="C19" s="9">
        <f t="shared" si="4"/>
        <v>749317</v>
      </c>
      <c r="D19" s="9">
        <f t="shared" si="4"/>
        <v>1282317</v>
      </c>
      <c r="E19" s="9">
        <f t="shared" si="4"/>
        <v>853917</v>
      </c>
      <c r="F19" s="9">
        <f t="shared" si="4"/>
        <v>1100320</v>
      </c>
      <c r="G19" s="9">
        <f t="shared" si="4"/>
        <v>992638</v>
      </c>
    </row>
    <row r="20" spans="1:7" x14ac:dyDescent="0.25">
      <c r="A20" s="6" t="s">
        <v>8</v>
      </c>
      <c r="B20" s="13">
        <v>416891</v>
      </c>
      <c r="C20" s="13">
        <v>749317</v>
      </c>
      <c r="D20" s="13">
        <v>1282317</v>
      </c>
      <c r="E20" s="13">
        <v>853917</v>
      </c>
      <c r="F20" s="13">
        <v>907542</v>
      </c>
      <c r="G20" s="7">
        <v>874534</v>
      </c>
    </row>
    <row r="21" spans="1:7" x14ac:dyDescent="0.25">
      <c r="A21" s="6" t="s">
        <v>9</v>
      </c>
      <c r="B21" s="13">
        <v>0</v>
      </c>
      <c r="C21" s="13">
        <v>0</v>
      </c>
      <c r="D21" s="13">
        <v>0</v>
      </c>
      <c r="E21" s="13">
        <v>0</v>
      </c>
      <c r="F21" s="13">
        <v>192778</v>
      </c>
      <c r="G21" s="7">
        <v>118104</v>
      </c>
    </row>
    <row r="22" spans="1:7" x14ac:dyDescent="0.25">
      <c r="A22" s="28" t="s">
        <v>57</v>
      </c>
      <c r="B22" s="10">
        <f>B17-B19</f>
        <v>1099075</v>
      </c>
      <c r="C22" s="10">
        <f t="shared" ref="C22:G22" si="5">C17-C19</f>
        <v>1248861</v>
      </c>
      <c r="D22" s="10">
        <f t="shared" si="5"/>
        <v>2137196</v>
      </c>
      <c r="E22" s="10">
        <f t="shared" si="5"/>
        <v>1585845</v>
      </c>
      <c r="F22" s="10">
        <f t="shared" si="5"/>
        <v>2043452</v>
      </c>
      <c r="G22" s="10">
        <f t="shared" si="5"/>
        <v>1843470</v>
      </c>
    </row>
    <row r="23" spans="1:7" x14ac:dyDescent="0.25">
      <c r="A23" s="2"/>
      <c r="B23" s="11"/>
      <c r="C23" s="11"/>
      <c r="D23" s="9"/>
      <c r="E23" s="9"/>
      <c r="F23" s="9"/>
      <c r="G23" s="9"/>
    </row>
    <row r="24" spans="1:7" x14ac:dyDescent="0.25">
      <c r="A24" s="28" t="s">
        <v>58</v>
      </c>
      <c r="B24" s="21">
        <f>B22/('1'!B35/10)</f>
        <v>0.80341739766081877</v>
      </c>
      <c r="C24" s="21">
        <f>C22/('1'!C35/10)</f>
        <v>0.91291008771929827</v>
      </c>
      <c r="D24" s="21">
        <f>D22/('1'!D35/10)</f>
        <v>1.5622777777777779</v>
      </c>
      <c r="E24" s="21">
        <f>E22/('1'!E35/10)</f>
        <v>1.1592434210526317</v>
      </c>
      <c r="F24" s="21">
        <f>F22/('1'!F35/10)</f>
        <v>1.4937514619883041</v>
      </c>
      <c r="G24" s="21">
        <f>G22/('1'!G35/10)</f>
        <v>1.3475657894736841</v>
      </c>
    </row>
    <row r="25" spans="1:7" x14ac:dyDescent="0.25">
      <c r="A25" s="31" t="s">
        <v>59</v>
      </c>
      <c r="B25" s="13">
        <f>'1'!B35/10</f>
        <v>1368000</v>
      </c>
      <c r="C25" s="13">
        <f>'1'!C35/10</f>
        <v>1368000</v>
      </c>
      <c r="D25" s="13">
        <f>'1'!D35/10</f>
        <v>1368000</v>
      </c>
      <c r="E25" s="13">
        <f>'1'!E35/10</f>
        <v>1368000</v>
      </c>
      <c r="F25" s="13">
        <f>'1'!F35/10</f>
        <v>1368000</v>
      </c>
      <c r="G25" s="13">
        <f>'1'!G35/10</f>
        <v>1368000</v>
      </c>
    </row>
    <row r="47" spans="1:2" x14ac:dyDescent="0.25">
      <c r="A47" s="8"/>
      <c r="B47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7"/>
  <sheetViews>
    <sheetView tabSelected="1" zoomScaleNormal="100" workbookViewId="0">
      <pane xSplit="1" ySplit="4" topLeftCell="G26" activePane="bottomRight" state="frozen"/>
      <selection pane="topRight" activeCell="B1" sqref="B1"/>
      <selection pane="bottomLeft" activeCell="A6" sqref="A6"/>
      <selection pane="bottomRight" activeCell="K39" sqref="K39"/>
    </sheetView>
  </sheetViews>
  <sheetFormatPr defaultRowHeight="15" x14ac:dyDescent="0.25"/>
  <cols>
    <col min="1" max="1" width="61.42578125" customWidth="1"/>
    <col min="2" max="3" width="14.5703125" bestFit="1" customWidth="1"/>
    <col min="4" max="4" width="14.42578125" customWidth="1"/>
    <col min="5" max="7" width="14.5703125" bestFit="1" customWidth="1"/>
  </cols>
  <sheetData>
    <row r="1" spans="1:7" x14ac:dyDescent="0.25">
      <c r="A1" s="11" t="s">
        <v>13</v>
      </c>
    </row>
    <row r="2" spans="1:7" x14ac:dyDescent="0.25">
      <c r="A2" s="11" t="s">
        <v>60</v>
      </c>
      <c r="B2" s="11"/>
    </row>
    <row r="3" spans="1:7" x14ac:dyDescent="0.25">
      <c r="A3" t="s">
        <v>42</v>
      </c>
    </row>
    <row r="4" spans="1:7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</row>
    <row r="5" spans="1:7" x14ac:dyDescent="0.25">
      <c r="A5" s="28" t="s">
        <v>61</v>
      </c>
    </row>
    <row r="6" spans="1:7" x14ac:dyDescent="0.25">
      <c r="A6" t="s">
        <v>26</v>
      </c>
      <c r="B6" s="1">
        <v>10318788</v>
      </c>
      <c r="C6" s="1">
        <v>9921086</v>
      </c>
      <c r="D6" s="1">
        <v>10890250</v>
      </c>
      <c r="E6" s="1">
        <v>7734476</v>
      </c>
      <c r="F6" s="1">
        <v>5007223</v>
      </c>
      <c r="G6" s="1">
        <v>12738863</v>
      </c>
    </row>
    <row r="7" spans="1:7" ht="15.75" x14ac:dyDescent="0.25">
      <c r="A7" s="19" t="s">
        <v>34</v>
      </c>
      <c r="B7" s="7">
        <v>-9915493</v>
      </c>
      <c r="C7" s="7">
        <v>-4623154</v>
      </c>
      <c r="D7" s="7">
        <v>-5109623</v>
      </c>
      <c r="E7" s="7">
        <v>-7418455</v>
      </c>
      <c r="F7" s="7">
        <v>329506</v>
      </c>
      <c r="G7" s="7">
        <v>-3593777</v>
      </c>
    </row>
    <row r="8" spans="1:7" ht="15.75" x14ac:dyDescent="0.25">
      <c r="A8" s="19" t="s">
        <v>30</v>
      </c>
      <c r="B8" s="7">
        <v>0</v>
      </c>
      <c r="C8" s="7">
        <v>-402010</v>
      </c>
      <c r="D8" s="7">
        <v>-543011</v>
      </c>
      <c r="E8" s="7">
        <v>-815905</v>
      </c>
      <c r="F8" s="7">
        <v>-4264966</v>
      </c>
      <c r="G8" s="7">
        <v>-6063782</v>
      </c>
    </row>
    <row r="9" spans="1:7" ht="15.75" x14ac:dyDescent="0.25">
      <c r="A9" s="3"/>
      <c r="B9" s="14">
        <f t="shared" ref="B9:G9" si="0">SUM(B6:B8)</f>
        <v>403295</v>
      </c>
      <c r="C9" s="14">
        <f t="shared" si="0"/>
        <v>4895922</v>
      </c>
      <c r="D9" s="14">
        <f t="shared" si="0"/>
        <v>5237616</v>
      </c>
      <c r="E9" s="14">
        <f t="shared" si="0"/>
        <v>-499884</v>
      </c>
      <c r="F9" s="14">
        <f t="shared" si="0"/>
        <v>1071763</v>
      </c>
      <c r="G9" s="14">
        <f t="shared" si="0"/>
        <v>3081304</v>
      </c>
    </row>
    <row r="10" spans="1:7" ht="15.75" x14ac:dyDescent="0.25">
      <c r="A10" s="3"/>
      <c r="C10" s="1"/>
      <c r="D10" s="1"/>
      <c r="E10" s="1"/>
      <c r="F10" s="1"/>
    </row>
    <row r="11" spans="1:7" x14ac:dyDescent="0.25">
      <c r="A11" s="28" t="s">
        <v>61</v>
      </c>
    </row>
    <row r="12" spans="1:7" x14ac:dyDescent="0.25">
      <c r="A12" t="s">
        <v>7</v>
      </c>
      <c r="B12" s="1">
        <v>-3885396</v>
      </c>
      <c r="C12" s="1">
        <v>0</v>
      </c>
      <c r="D12" s="1">
        <v>9300</v>
      </c>
      <c r="E12" s="1">
        <v>-25000</v>
      </c>
      <c r="F12" s="1">
        <v>-48980</v>
      </c>
      <c r="G12" s="1">
        <v>0</v>
      </c>
    </row>
    <row r="13" spans="1:7" x14ac:dyDescent="0.25">
      <c r="A13" s="6" t="s">
        <v>27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 s="2"/>
      <c r="B14" s="14">
        <f t="shared" ref="B14:G14" si="1">SUM(B12:B13)</f>
        <v>-3885396</v>
      </c>
      <c r="C14" s="14">
        <f t="shared" si="1"/>
        <v>0</v>
      </c>
      <c r="D14" s="14">
        <f t="shared" si="1"/>
        <v>9300</v>
      </c>
      <c r="E14" s="14">
        <f t="shared" si="1"/>
        <v>-25000</v>
      </c>
      <c r="F14" s="14">
        <f t="shared" si="1"/>
        <v>-48980</v>
      </c>
      <c r="G14" s="14">
        <f t="shared" si="1"/>
        <v>0</v>
      </c>
    </row>
    <row r="16" spans="1:7" x14ac:dyDescent="0.25">
      <c r="A16" s="28" t="s">
        <v>62</v>
      </c>
    </row>
    <row r="17" spans="1:7" x14ac:dyDescent="0.25">
      <c r="A17" s="6" t="s">
        <v>28</v>
      </c>
      <c r="B17" s="7">
        <v>-2861640</v>
      </c>
      <c r="C17" s="7">
        <v>-3278580</v>
      </c>
      <c r="D17" s="7">
        <v>-3493550</v>
      </c>
      <c r="E17" s="7">
        <v>500000</v>
      </c>
      <c r="F17" s="7">
        <v>0</v>
      </c>
      <c r="G17" s="7">
        <v>0</v>
      </c>
    </row>
    <row r="18" spans="1:7" x14ac:dyDescent="0.25">
      <c r="A18" s="6" t="s">
        <v>29</v>
      </c>
      <c r="B18" s="7">
        <v>6501621</v>
      </c>
      <c r="C18" s="7">
        <v>-53430</v>
      </c>
      <c r="D18" s="7">
        <v>-260103</v>
      </c>
      <c r="E18" s="7">
        <v>1502081</v>
      </c>
      <c r="F18" s="7">
        <v>-474984</v>
      </c>
      <c r="G18" s="7">
        <v>-1000000</v>
      </c>
    </row>
    <row r="19" spans="1:7" x14ac:dyDescent="0.25">
      <c r="A19" s="6" t="s">
        <v>31</v>
      </c>
      <c r="B19" s="7">
        <v>0</v>
      </c>
      <c r="C19" s="7">
        <v>-815904</v>
      </c>
      <c r="D19" s="7">
        <v>-1087680</v>
      </c>
      <c r="E19" s="7">
        <v>-1107395</v>
      </c>
      <c r="F19" s="7">
        <v>-1253072</v>
      </c>
      <c r="G19" s="7">
        <v>-951386</v>
      </c>
    </row>
    <row r="20" spans="1:7" x14ac:dyDescent="0.25">
      <c r="A20" s="2"/>
      <c r="B20" s="15">
        <f t="shared" ref="B20:G20" si="2">SUM(B17:B19)</f>
        <v>3639981</v>
      </c>
      <c r="C20" s="15">
        <f t="shared" si="2"/>
        <v>-4147914</v>
      </c>
      <c r="D20" s="15">
        <f t="shared" si="2"/>
        <v>-4841333</v>
      </c>
      <c r="E20" s="15">
        <f t="shared" si="2"/>
        <v>894686</v>
      </c>
      <c r="F20" s="15">
        <f t="shared" si="2"/>
        <v>-1728056</v>
      </c>
      <c r="G20" s="15">
        <f t="shared" si="2"/>
        <v>-1951386</v>
      </c>
    </row>
    <row r="21" spans="1:7" x14ac:dyDescent="0.25">
      <c r="B21" s="1"/>
    </row>
    <row r="22" spans="1:7" x14ac:dyDescent="0.25">
      <c r="A22" s="2" t="s">
        <v>63</v>
      </c>
      <c r="B22" s="4">
        <f t="shared" ref="B22:G22" si="3">SUM(B9,B14,B20)</f>
        <v>157880</v>
      </c>
      <c r="C22" s="4">
        <f t="shared" si="3"/>
        <v>748008</v>
      </c>
      <c r="D22" s="4">
        <f t="shared" si="3"/>
        <v>405583</v>
      </c>
      <c r="E22" s="4">
        <f t="shared" si="3"/>
        <v>369802</v>
      </c>
      <c r="F22" s="4">
        <f t="shared" si="3"/>
        <v>-705273</v>
      </c>
      <c r="G22" s="4">
        <f t="shared" si="3"/>
        <v>1129918</v>
      </c>
    </row>
    <row r="23" spans="1:7" x14ac:dyDescent="0.25">
      <c r="A23" s="31" t="s">
        <v>64</v>
      </c>
      <c r="B23" s="1">
        <v>121773</v>
      </c>
      <c r="C23" s="1">
        <v>279653</v>
      </c>
      <c r="D23" s="1">
        <v>1027661</v>
      </c>
      <c r="E23" s="7">
        <v>1433244</v>
      </c>
      <c r="F23" s="1">
        <v>1803046</v>
      </c>
      <c r="G23" s="1">
        <v>1097773</v>
      </c>
    </row>
    <row r="24" spans="1:7" x14ac:dyDescent="0.25">
      <c r="A24" s="28" t="s">
        <v>65</v>
      </c>
      <c r="B24" s="4">
        <f t="shared" ref="B24:E24" si="4">SUM(B22:B23)</f>
        <v>279653</v>
      </c>
      <c r="C24" s="4">
        <f t="shared" si="4"/>
        <v>1027661</v>
      </c>
      <c r="D24" s="4">
        <f t="shared" si="4"/>
        <v>1433244</v>
      </c>
      <c r="E24" s="4">
        <f t="shared" si="4"/>
        <v>1803046</v>
      </c>
      <c r="F24" s="4">
        <f t="shared" ref="F24" si="5">SUM(F22:F23)</f>
        <v>1097773</v>
      </c>
      <c r="G24" s="4">
        <f t="shared" ref="G24" si="6">SUM(G22:G23)</f>
        <v>2227691</v>
      </c>
    </row>
    <row r="26" spans="1:7" x14ac:dyDescent="0.25">
      <c r="A26" s="28" t="s">
        <v>66</v>
      </c>
      <c r="B26" s="12">
        <f>B9/('1'!B35/10)</f>
        <v>0.29480628654970759</v>
      </c>
      <c r="C26" s="12">
        <f>C9/('1'!C35/10)</f>
        <v>3.578890350877193</v>
      </c>
      <c r="D26" s="12">
        <f>D9/('1'!D35/10)</f>
        <v>3.8286666666666669</v>
      </c>
      <c r="E26" s="12">
        <f>E9/('1'!E35/10)</f>
        <v>-0.36541228070175441</v>
      </c>
      <c r="F26" s="12">
        <f>F9/('1'!F35/10)</f>
        <v>0.78345248538011691</v>
      </c>
      <c r="G26" s="12">
        <f>G9/('1'!G35/10)</f>
        <v>2.2524152046783628</v>
      </c>
    </row>
    <row r="27" spans="1:7" x14ac:dyDescent="0.25">
      <c r="A27" s="28" t="s">
        <v>67</v>
      </c>
      <c r="B27" s="1">
        <f>'1'!B35/10</f>
        <v>1368000</v>
      </c>
      <c r="C27" s="1">
        <f>'1'!C35/10</f>
        <v>1368000</v>
      </c>
      <c r="D27" s="1">
        <f>'1'!D35/10</f>
        <v>1368000</v>
      </c>
      <c r="E27" s="1">
        <f>'1'!E35/10</f>
        <v>1368000</v>
      </c>
      <c r="F27" s="1">
        <f>'1'!F35/10</f>
        <v>1368000</v>
      </c>
      <c r="G27" s="1">
        <f>'1'!G35/10</f>
        <v>1368000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16" sqref="C16"/>
    </sheetView>
  </sheetViews>
  <sheetFormatPr defaultRowHeight="15" x14ac:dyDescent="0.25"/>
  <cols>
    <col min="1" max="1" width="16.5703125" bestFit="1" customWidth="1"/>
  </cols>
  <sheetData>
    <row r="1" spans="1:8" x14ac:dyDescent="0.25">
      <c r="A1" s="11" t="s">
        <v>13</v>
      </c>
    </row>
    <row r="2" spans="1:8" x14ac:dyDescent="0.25">
      <c r="A2" s="11" t="s">
        <v>41</v>
      </c>
      <c r="B2" s="11"/>
    </row>
    <row r="3" spans="1:8" x14ac:dyDescent="0.25">
      <c r="A3" t="s">
        <v>42</v>
      </c>
    </row>
    <row r="4" spans="1:8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</row>
    <row r="5" spans="1:8" x14ac:dyDescent="0.25">
      <c r="A5" t="s">
        <v>68</v>
      </c>
      <c r="B5" s="22">
        <f>'2'!B22/'1'!B16</f>
        <v>3.0023342306941092E-2</v>
      </c>
      <c r="C5" s="22">
        <f>'2'!C22/'1'!C16</f>
        <v>3.6073409384197362E-2</v>
      </c>
      <c r="D5" s="22">
        <f>'2'!D22/'1'!D16</f>
        <v>6.2306736005731347E-2</v>
      </c>
      <c r="E5" s="22">
        <f>'2'!E22/'1'!E16</f>
        <v>4.6631533360566142E-2</v>
      </c>
      <c r="F5" s="22">
        <f>'2'!F22/'1'!F16</f>
        <v>5.6385637927490642E-2</v>
      </c>
      <c r="G5" s="22">
        <f>'2'!G22/'1'!G16</f>
        <v>5.4983059961024178E-2</v>
      </c>
      <c r="H5" s="22" t="e">
        <f>'2'!H22/'1'!H16</f>
        <v>#DIV/0!</v>
      </c>
    </row>
    <row r="6" spans="1:8" x14ac:dyDescent="0.25">
      <c r="A6" t="s">
        <v>69</v>
      </c>
      <c r="B6" s="22">
        <f>'2'!B22/'1'!B34</f>
        <v>8.4979042381700273E-2</v>
      </c>
      <c r="C6" s="22">
        <f>'2'!C22/'1'!C34</f>
        <v>8.8057446639286149E-2</v>
      </c>
      <c r="D6" s="22">
        <f>'2'!D22/'1'!D34</f>
        <v>0.14037283072602288</v>
      </c>
      <c r="E6" s="22">
        <f>'2'!E22/'1'!E34</f>
        <v>0.10090264519932288</v>
      </c>
      <c r="F6" s="22">
        <f>'2'!F22/'1'!F34</f>
        <v>0.12466125322549887</v>
      </c>
      <c r="G6" s="22">
        <f>'2'!G22/'1'!G34</f>
        <v>0.28425756451988449</v>
      </c>
      <c r="H6" s="22" t="e">
        <f>'2'!H22/'1'!H34</f>
        <v>#DIV/0!</v>
      </c>
    </row>
    <row r="7" spans="1:8" x14ac:dyDescent="0.25">
      <c r="A7" t="s">
        <v>36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</row>
    <row r="8" spans="1:8" x14ac:dyDescent="0.25">
      <c r="A8" t="s">
        <v>37</v>
      </c>
      <c r="B8" s="22">
        <f>'1'!B10/'1'!B23</f>
        <v>0.23921508049360926</v>
      </c>
      <c r="C8" s="22">
        <f>'1'!C10/'1'!C23</f>
        <v>0.25643366720743349</v>
      </c>
      <c r="D8" s="22">
        <f>'1'!D10/'1'!D23</f>
        <v>0.32456875404531849</v>
      </c>
      <c r="E8" s="22">
        <f>'1'!E10/'1'!E23</f>
        <v>0.38357019040247908</v>
      </c>
      <c r="F8" s="22">
        <f>'1'!F10/'1'!F23</f>
        <v>0.51525489771096811</v>
      </c>
      <c r="G8" s="22">
        <f>'1'!G10/'1'!G23</f>
        <v>0.40123328530381147</v>
      </c>
      <c r="H8" s="22" t="e">
        <f>'1'!H10/'1'!H23</f>
        <v>#DIV/0!</v>
      </c>
    </row>
    <row r="9" spans="1:8" x14ac:dyDescent="0.25">
      <c r="A9" t="s">
        <v>38</v>
      </c>
      <c r="B9" s="22" t="e">
        <f>'2'!B22/'2'!B5</f>
        <v>#DIV/0!</v>
      </c>
      <c r="C9" s="22" t="e">
        <f>'2'!C22/'2'!C5</f>
        <v>#DIV/0!</v>
      </c>
      <c r="D9" s="22" t="e">
        <f>'2'!D22/'2'!D5</f>
        <v>#DIV/0!</v>
      </c>
      <c r="E9" s="22" t="e">
        <f>'2'!E22/'2'!E5</f>
        <v>#DIV/0!</v>
      </c>
      <c r="F9" s="22" t="e">
        <f>'2'!F22/'2'!F5</f>
        <v>#DIV/0!</v>
      </c>
      <c r="G9" s="22" t="e">
        <f>'2'!G22/'2'!G5</f>
        <v>#DIV/0!</v>
      </c>
      <c r="H9" s="22" t="e">
        <f>'2'!H22/'2'!H5</f>
        <v>#DIV/0!</v>
      </c>
    </row>
    <row r="10" spans="1:8" x14ac:dyDescent="0.25">
      <c r="A10" t="s">
        <v>39</v>
      </c>
      <c r="B10" s="22" t="e">
        <f>'2'!B12/'2'!B5</f>
        <v>#DIV/0!</v>
      </c>
      <c r="C10" s="22" t="e">
        <f>'2'!C12/'2'!C5</f>
        <v>#DIV/0!</v>
      </c>
      <c r="D10" s="22" t="e">
        <f>'2'!D12/'2'!D5</f>
        <v>#DIV/0!</v>
      </c>
      <c r="E10" s="22" t="e">
        <f>'2'!E12/'2'!E5</f>
        <v>#DIV/0!</v>
      </c>
      <c r="F10" s="22" t="e">
        <f>'2'!F12/'2'!F5</f>
        <v>#DIV/0!</v>
      </c>
      <c r="G10" s="22" t="e">
        <f>'2'!G12/'2'!G5</f>
        <v>#DIV/0!</v>
      </c>
      <c r="H10" s="22" t="e">
        <f>'2'!H12/'2'!H5</f>
        <v>#DIV/0!</v>
      </c>
    </row>
    <row r="11" spans="1:8" x14ac:dyDescent="0.25">
      <c r="A11" t="s">
        <v>70</v>
      </c>
      <c r="B11" s="22">
        <f>'2'!B22/('1'!B34)</f>
        <v>8.4979042381700273E-2</v>
      </c>
      <c r="C11" s="22">
        <f>'2'!C22/('1'!C34)</f>
        <v>8.8057446639286149E-2</v>
      </c>
      <c r="D11" s="22">
        <f>'2'!D22/('1'!D34)</f>
        <v>0.14037283072602288</v>
      </c>
      <c r="E11" s="22">
        <f>'2'!E22/('1'!E34)</f>
        <v>0.10090264519932288</v>
      </c>
      <c r="F11" s="22">
        <f>'2'!F22/('1'!F34)</f>
        <v>0.12466125322549887</v>
      </c>
      <c r="G11" s="22">
        <f>'2'!G22/('1'!G34)</f>
        <v>0.28425756451988449</v>
      </c>
      <c r="H11" s="22" t="e">
        <f>'2'!H22/('1'!H34)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2020-04-12T16:12:49Z</dcterms:modified>
</cp:coreProperties>
</file>