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Ceramic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" l="1"/>
  <c r="G6" i="3"/>
  <c r="G11" i="3" s="1"/>
  <c r="G24" i="1"/>
  <c r="G27" i="3"/>
  <c r="G18" i="3"/>
  <c r="G24" i="2"/>
  <c r="G9" i="2"/>
  <c r="G7" i="2"/>
  <c r="G55" i="1"/>
  <c r="G34" i="3" s="1"/>
  <c r="G43" i="1"/>
  <c r="G54" i="1" s="1"/>
  <c r="G30" i="1"/>
  <c r="G41" i="1"/>
  <c r="G12" i="1"/>
  <c r="G6" i="1"/>
  <c r="G20" i="1" l="1"/>
  <c r="G33" i="3"/>
  <c r="G29" i="3"/>
  <c r="G31" i="3" s="1"/>
  <c r="G13" i="2"/>
  <c r="G19" i="2" s="1"/>
  <c r="G22" i="2" s="1"/>
  <c r="G27" i="2" s="1"/>
  <c r="G30" i="2" s="1"/>
  <c r="G52" i="1"/>
  <c r="G31" i="2"/>
  <c r="F9" i="2"/>
  <c r="F24" i="2"/>
  <c r="C55" i="1" l="1"/>
  <c r="D55" i="1"/>
  <c r="E55" i="1"/>
  <c r="F55" i="1"/>
  <c r="B55" i="1"/>
  <c r="B34" i="3" l="1"/>
  <c r="B31" i="2"/>
  <c r="F31" i="2"/>
  <c r="F34" i="3"/>
  <c r="E31" i="2"/>
  <c r="E34" i="3"/>
  <c r="D34" i="3"/>
  <c r="D31" i="2"/>
  <c r="C34" i="3"/>
  <c r="C31" i="2"/>
  <c r="F27" i="3"/>
  <c r="F18" i="3"/>
  <c r="F11" i="3"/>
  <c r="F33" i="3" s="1"/>
  <c r="G7" i="4"/>
  <c r="G8" i="4"/>
  <c r="G10" i="4"/>
  <c r="G11" i="4"/>
  <c r="F29" i="3" l="1"/>
  <c r="F31" i="3" s="1"/>
  <c r="G9" i="4"/>
  <c r="G5" i="4"/>
  <c r="G6" i="4"/>
  <c r="F7" i="2"/>
  <c r="F30" i="1"/>
  <c r="F24" i="1"/>
  <c r="F41" i="1" s="1"/>
  <c r="F43" i="1"/>
  <c r="F12" i="1"/>
  <c r="F6" i="1"/>
  <c r="F20" i="1" l="1"/>
  <c r="F8" i="4"/>
  <c r="F7" i="4"/>
  <c r="F54" i="1"/>
  <c r="F52" i="1"/>
  <c r="F13" i="2"/>
  <c r="F19" i="2" s="1"/>
  <c r="E27" i="3"/>
  <c r="D27" i="3"/>
  <c r="D24" i="2"/>
  <c r="E24" i="2"/>
  <c r="D9" i="2"/>
  <c r="E9" i="2"/>
  <c r="D7" i="2"/>
  <c r="D13" i="2" s="1"/>
  <c r="E7" i="2"/>
  <c r="E30" i="1"/>
  <c r="D30" i="1"/>
  <c r="D41" i="1" s="1"/>
  <c r="C30" i="1"/>
  <c r="C24" i="1"/>
  <c r="D24" i="1"/>
  <c r="E24" i="1"/>
  <c r="C43" i="1"/>
  <c r="C54" i="1" s="1"/>
  <c r="D43" i="1"/>
  <c r="D54" i="1" s="1"/>
  <c r="E43" i="1"/>
  <c r="C12" i="1"/>
  <c r="D12" i="1"/>
  <c r="E12" i="1"/>
  <c r="E8" i="4" s="1"/>
  <c r="C6" i="1"/>
  <c r="D6" i="1"/>
  <c r="E6" i="1"/>
  <c r="C27" i="3"/>
  <c r="B27" i="3"/>
  <c r="C9" i="2"/>
  <c r="C7" i="2"/>
  <c r="B7" i="2"/>
  <c r="B43" i="1"/>
  <c r="B54" i="1" s="1"/>
  <c r="B18" i="3"/>
  <c r="C18" i="3"/>
  <c r="D18" i="3"/>
  <c r="E18" i="3"/>
  <c r="B11" i="3"/>
  <c r="C11" i="3"/>
  <c r="D11" i="3"/>
  <c r="D33" i="3" s="1"/>
  <c r="E11" i="3"/>
  <c r="E33" i="3" s="1"/>
  <c r="B9" i="2"/>
  <c r="B30" i="1"/>
  <c r="B24" i="1"/>
  <c r="B12" i="1"/>
  <c r="B6" i="1"/>
  <c r="D8" i="4" l="1"/>
  <c r="C29" i="3"/>
  <c r="C31" i="3" s="1"/>
  <c r="C33" i="3"/>
  <c r="B29" i="3"/>
  <c r="B31" i="3" s="1"/>
  <c r="B33" i="3"/>
  <c r="D10" i="4"/>
  <c r="D19" i="2"/>
  <c r="F10" i="4"/>
  <c r="F22" i="2"/>
  <c r="F27" i="2" s="1"/>
  <c r="C13" i="2"/>
  <c r="C19" i="2" s="1"/>
  <c r="B41" i="1"/>
  <c r="B52" i="1" s="1"/>
  <c r="C41" i="1"/>
  <c r="C52" i="1" s="1"/>
  <c r="D20" i="1"/>
  <c r="C8" i="4"/>
  <c r="E7" i="4"/>
  <c r="E54" i="1"/>
  <c r="E20" i="1"/>
  <c r="E41" i="1"/>
  <c r="E52" i="1" s="1"/>
  <c r="B8" i="4"/>
  <c r="C20" i="1"/>
  <c r="E29" i="3"/>
  <c r="E31" i="3" s="1"/>
  <c r="B13" i="2"/>
  <c r="B19" i="2" s="1"/>
  <c r="B22" i="2" s="1"/>
  <c r="B27" i="2" s="1"/>
  <c r="B30" i="2" s="1"/>
  <c r="C22" i="2"/>
  <c r="C27" i="2" s="1"/>
  <c r="C30" i="2" s="1"/>
  <c r="B10" i="4"/>
  <c r="E13" i="2"/>
  <c r="E19" i="2" s="1"/>
  <c r="C7" i="4"/>
  <c r="B7" i="4"/>
  <c r="B20" i="1"/>
  <c r="D29" i="3"/>
  <c r="D31" i="3" s="1"/>
  <c r="D22" i="2"/>
  <c r="D27" i="2" s="1"/>
  <c r="D30" i="2" s="1"/>
  <c r="D52" i="1"/>
  <c r="D7" i="4"/>
  <c r="C10" i="4" l="1"/>
  <c r="F30" i="2"/>
  <c r="F5" i="4"/>
  <c r="F9" i="4"/>
  <c r="F11" i="4"/>
  <c r="F6" i="4"/>
  <c r="D11" i="4"/>
  <c r="D9" i="4"/>
  <c r="D6" i="4"/>
  <c r="D5" i="4"/>
  <c r="E22" i="2"/>
  <c r="E27" i="2" s="1"/>
  <c r="E30" i="2" s="1"/>
  <c r="E10" i="4"/>
  <c r="B11" i="4"/>
  <c r="B9" i="4"/>
  <c r="B6" i="4"/>
  <c r="B5" i="4"/>
  <c r="C11" i="4"/>
  <c r="C9" i="4"/>
  <c r="C6" i="4"/>
  <c r="C5" i="4"/>
  <c r="E11" i="4" l="1"/>
  <c r="E9" i="4"/>
  <c r="E6" i="4"/>
  <c r="E5" i="4"/>
</calcChain>
</file>

<file path=xl/sharedStrings.xml><?xml version="1.0" encoding="utf-8"?>
<sst xmlns="http://schemas.openxmlformats.org/spreadsheetml/2006/main" count="101" uniqueCount="91">
  <si>
    <t>ASSETS</t>
  </si>
  <si>
    <t>NON CURRENT ASSETS</t>
  </si>
  <si>
    <t>CURRENT ASSETS</t>
  </si>
  <si>
    <t>Cash and Cash Equivalents</t>
  </si>
  <si>
    <t>Share Capital</t>
  </si>
  <si>
    <t>Retained Earnings</t>
  </si>
  <si>
    <t>Gross Profit</t>
  </si>
  <si>
    <t>Current</t>
  </si>
  <si>
    <t>Deferred</t>
  </si>
  <si>
    <t>Cost of goods sold</t>
  </si>
  <si>
    <t>Inventories</t>
  </si>
  <si>
    <t>Advances, Deposits &amp; Pre-Payments</t>
  </si>
  <si>
    <t>Non Current Liabilities</t>
  </si>
  <si>
    <t>Administrative Expenses</t>
  </si>
  <si>
    <t>Finance Expenses</t>
  </si>
  <si>
    <t>Capital Work in Progress for Machinery</t>
  </si>
  <si>
    <t>Trade marks</t>
  </si>
  <si>
    <t>Trade and other Receivable</t>
  </si>
  <si>
    <t>Share premium</t>
  </si>
  <si>
    <t>Tax Holiday reserve</t>
  </si>
  <si>
    <t>Provision for income tax</t>
  </si>
  <si>
    <t>-</t>
  </si>
  <si>
    <t>Long term loan (current portion)</t>
  </si>
  <si>
    <t xml:space="preserve">Selling and Distribiution expenses </t>
  </si>
  <si>
    <t>Contribution to W.P and Welfare fund</t>
  </si>
  <si>
    <t>Provision for Gratuity</t>
  </si>
  <si>
    <t>Trade Mark Written-Off</t>
  </si>
  <si>
    <t>Income Tax Paid and deducted at source</t>
  </si>
  <si>
    <t xml:space="preserve">Acquisition of  Property, Plant and Equipments </t>
  </si>
  <si>
    <t>Capital Work-in-progress</t>
  </si>
  <si>
    <t>Disposed of fixed asset</t>
  </si>
  <si>
    <t>Property,Plant  and  Equipment (At cost less Depreciation)</t>
  </si>
  <si>
    <t>Investments</t>
  </si>
  <si>
    <t>Issued and Paid-up Share Capital</t>
  </si>
  <si>
    <t>Revenue Reserve &amp; Surplus</t>
  </si>
  <si>
    <t>Deferred Liability</t>
  </si>
  <si>
    <t>Long term loan(Secured)</t>
  </si>
  <si>
    <t>Short term Borrowings</t>
  </si>
  <si>
    <t>Accrued Expenses</t>
  </si>
  <si>
    <t>Unclaimed Divodend</t>
  </si>
  <si>
    <t>Liabilities for other Finance</t>
  </si>
  <si>
    <t>Group Current Account</t>
  </si>
  <si>
    <t>Deferred Tax Liability</t>
  </si>
  <si>
    <t>Monno Ceramic Industries Limited</t>
  </si>
  <si>
    <t>Cash receipts from customers and Others</t>
  </si>
  <si>
    <t>Cash Paid to supplier, Employees and others</t>
  </si>
  <si>
    <t>Interest paid</t>
  </si>
  <si>
    <t>Increase/ (Decrease) in Short Term Borrowings</t>
  </si>
  <si>
    <t>Decrease in Long term Borrowings</t>
  </si>
  <si>
    <t xml:space="preserve">Dividend Paid </t>
  </si>
  <si>
    <t>Dividend Payable</t>
  </si>
  <si>
    <t>Debt to Equity</t>
  </si>
  <si>
    <t>Current Ratio</t>
  </si>
  <si>
    <t>Operating Margin</t>
  </si>
  <si>
    <t>Net Margin</t>
  </si>
  <si>
    <t>Other Income</t>
  </si>
  <si>
    <t>Balance Sheet</t>
  </si>
  <si>
    <t>As at year end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</si>
  <si>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</si>
  <si>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</si>
  <si>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</si>
  <si>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</si>
  <si>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</si>
  <si>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</si>
  <si>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</si>
  <si>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</si>
  <si>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</si>
  <si>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</si>
  <si>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</si>
  <si>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</si>
  <si>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</si>
  <si>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</si>
  <si>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</si>
  <si>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</si>
  <si>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</si>
  <si>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</si>
  <si>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</si>
  <si>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</si>
  <si>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</si>
  <si>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</si>
  <si>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</si>
  <si>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</si>
  <si>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</si>
  <si>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</si>
  <si>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</si>
  <si>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</si>
  <si>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</si>
  <si>
    <t>Operating Incomes/Expenses</t>
  </si>
  <si>
    <t>Advance Income Tax</t>
  </si>
  <si>
    <t>Deferred Tax Liabilities</t>
  </si>
  <si>
    <t>Trade and other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</si>
</sst>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15" fontId="2" fillId="0" borderId="0" xfId="0" applyNumberFormat="1" applyFont="1"/>
    <xf numFmtId="2" fontId="1" fillId="0" borderId="0" xfId="0" applyNumberFormat="1" applyFont="1"/>
    <xf numFmtId="3" fontId="1" fillId="0" borderId="3" xfId="0" applyNumberFormat="1" applyFont="1" applyBorder="1"/>
    <xf numFmtId="0" fontId="3" fillId="0" borderId="0" xfId="0" applyFont="1"/>
    <xf numFmtId="10" fontId="0" fillId="0" borderId="0" xfId="1" applyNumberFormat="1" applyFont="1"/>
    <xf numFmtId="2" fontId="0" fillId="0" borderId="0" xfId="0" applyNumberFormat="1"/>
    <xf numFmtId="164" fontId="0" fillId="0" borderId="0" xfId="2" applyNumberFormat="1" applyFont="1"/>
    <xf numFmtId="164" fontId="0" fillId="0" borderId="1" xfId="2" applyNumberFormat="1" applyFont="1" applyBorder="1"/>
    <xf numFmtId="164" fontId="1" fillId="0" borderId="0" xfId="2" applyNumberFormat="1" applyFont="1"/>
    <xf numFmtId="164" fontId="4" fillId="0" borderId="4" xfId="2" applyNumberFormat="1" applyFont="1" applyBorder="1"/>
    <xf numFmtId="164" fontId="1" fillId="0" borderId="2" xfId="2" applyNumberFormat="1" applyFont="1" applyBorder="1"/>
    <xf numFmtId="164" fontId="0" fillId="0" borderId="2" xfId="2" applyNumberFormat="1" applyFont="1" applyBorder="1"/>
    <xf numFmtId="164" fontId="0" fillId="0" borderId="0" xfId="2" applyNumberFormat="1" applyFont="1" applyBorder="1"/>
    <xf numFmtId="164" fontId="1" fillId="0" borderId="0" xfId="2" applyNumberFormat="1" applyFont="1" applyBorder="1"/>
    <xf numFmtId="43" fontId="1" fillId="0" borderId="0" xfId="0" applyNumberFormat="1" applyFont="1"/>
    <xf numFmtId="0" fontId="1" fillId="0" borderId="1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164" fontId="0" fillId="0" borderId="0" xfId="0" applyNumberFormat="1"/>
    <xf numFmtId="0" fontId="1" fillId="0" borderId="2" xfId="0" applyFont="1" applyBorder="1"/>
    <xf numFmtId="0" fontId="0" fillId="0" borderId="1" xfId="0" applyBorder="1"/>
    <xf numFmtId="43" fontId="0" fillId="0" borderId="0" xfId="0" applyNumberFormat="1"/>
    <xf numFmtId="3" fontId="0" fillId="0" borderId="1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1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I4" sqref="I4"/>
    </sheetView>
  </sheetViews>
  <sheetFormatPr defaultRowHeight="15" x14ac:dyDescent="0.25"/>
  <cols>
    <col min="1" max="1" width="36.140625" customWidth="1"/>
    <col min="2" max="6" width="16.85546875" bestFit="1" customWidth="1"/>
    <col min="7" max="7" width="14.28515625" bestFit="1" customWidth="1"/>
  </cols>
  <sheetData>
    <row r="1" spans="1:7" ht="15.75" x14ac:dyDescent="0.25">
      <c r="A1" s="3" t="s">
        <v>43</v>
      </c>
    </row>
    <row r="2" spans="1:7" ht="15.75" x14ac:dyDescent="0.25">
      <c r="A2" s="3" t="s">
        <v>56</v>
      </c>
    </row>
    <row r="3" spans="1:7" ht="15.75" x14ac:dyDescent="0.25">
      <c r="A3" s="3" t="s">
        <v>57</v>
      </c>
    </row>
    <row r="4" spans="1:7" ht="15.75" x14ac:dyDescent="0.25">
      <c r="B4" s="10">
        <v>41820</v>
      </c>
      <c r="C4" s="10">
        <v>42185</v>
      </c>
      <c r="D4" s="10">
        <v>42551</v>
      </c>
      <c r="E4" s="10">
        <v>42916</v>
      </c>
      <c r="F4" s="10">
        <v>43281</v>
      </c>
      <c r="G4" s="10">
        <v>43646</v>
      </c>
    </row>
    <row r="5" spans="1:7" x14ac:dyDescent="0.25">
      <c r="A5" s="25" t="s">
        <v>0</v>
      </c>
    </row>
    <row r="6" spans="1:7" x14ac:dyDescent="0.25">
      <c r="A6" s="26" t="s">
        <v>1</v>
      </c>
      <c r="B6" s="4">
        <f t="shared" ref="B6:G6" si="0">SUM(B7:B10)</f>
        <v>2274486284</v>
      </c>
      <c r="C6" s="4">
        <f t="shared" si="0"/>
        <v>2267282507</v>
      </c>
      <c r="D6" s="4">
        <f t="shared" si="0"/>
        <v>2326942874</v>
      </c>
      <c r="E6" s="4">
        <f t="shared" si="0"/>
        <v>2355196220</v>
      </c>
      <c r="F6" s="4">
        <f t="shared" si="0"/>
        <v>2303395284</v>
      </c>
      <c r="G6" s="4">
        <f t="shared" si="0"/>
        <v>2316445326</v>
      </c>
    </row>
    <row r="7" spans="1:7" x14ac:dyDescent="0.25">
      <c r="A7" t="s">
        <v>31</v>
      </c>
      <c r="B7" s="1">
        <v>2161290325</v>
      </c>
      <c r="C7" s="1">
        <v>2154086548</v>
      </c>
      <c r="D7" s="7">
        <v>2135547422</v>
      </c>
      <c r="E7" s="7">
        <v>2242000261</v>
      </c>
      <c r="F7" s="1">
        <v>2190855284</v>
      </c>
      <c r="G7" s="1">
        <v>2203905326</v>
      </c>
    </row>
    <row r="8" spans="1:7" x14ac:dyDescent="0.25">
      <c r="A8" t="s">
        <v>32</v>
      </c>
      <c r="B8" s="1">
        <v>113195959</v>
      </c>
      <c r="C8" s="1">
        <v>113195959</v>
      </c>
      <c r="D8" s="7">
        <v>113195959</v>
      </c>
      <c r="E8" s="7">
        <v>113195959</v>
      </c>
      <c r="F8" s="1">
        <v>112540000</v>
      </c>
      <c r="G8" s="1">
        <v>112540000</v>
      </c>
    </row>
    <row r="9" spans="1:7" x14ac:dyDescent="0.25">
      <c r="A9" t="s">
        <v>15</v>
      </c>
      <c r="B9" s="1"/>
      <c r="C9" s="1"/>
      <c r="D9" s="7">
        <v>78199493</v>
      </c>
      <c r="E9" s="7" t="s">
        <v>21</v>
      </c>
    </row>
    <row r="10" spans="1:7" x14ac:dyDescent="0.25">
      <c r="A10" t="s">
        <v>16</v>
      </c>
      <c r="B10" s="1"/>
      <c r="C10" s="1"/>
      <c r="D10" s="7"/>
      <c r="E10" s="7"/>
    </row>
    <row r="11" spans="1:7" x14ac:dyDescent="0.25">
      <c r="B11" s="1"/>
      <c r="C11" s="1"/>
      <c r="D11" s="1"/>
      <c r="E11" s="1"/>
    </row>
    <row r="12" spans="1:7" x14ac:dyDescent="0.25">
      <c r="A12" s="26" t="s">
        <v>2</v>
      </c>
      <c r="B12" s="4">
        <f t="shared" ref="B12:G12" si="1">SUM(B13:B19)</f>
        <v>793939068</v>
      </c>
      <c r="C12" s="4">
        <f t="shared" si="1"/>
        <v>783381023</v>
      </c>
      <c r="D12" s="4">
        <f t="shared" si="1"/>
        <v>887939747</v>
      </c>
      <c r="E12" s="4">
        <f t="shared" si="1"/>
        <v>852835853</v>
      </c>
      <c r="F12" s="4">
        <f t="shared" si="1"/>
        <v>795674180</v>
      </c>
      <c r="G12" s="4">
        <f t="shared" si="1"/>
        <v>819028154</v>
      </c>
    </row>
    <row r="13" spans="1:7" x14ac:dyDescent="0.25">
      <c r="A13" s="6" t="s">
        <v>10</v>
      </c>
      <c r="B13" s="7">
        <v>347164704</v>
      </c>
      <c r="C13" s="7">
        <v>333780837</v>
      </c>
      <c r="D13" s="7">
        <v>348365177</v>
      </c>
      <c r="E13" s="7">
        <v>354041573</v>
      </c>
      <c r="F13" s="1">
        <v>344779884</v>
      </c>
      <c r="G13" s="1">
        <v>288735963</v>
      </c>
    </row>
    <row r="14" spans="1:7" x14ac:dyDescent="0.25">
      <c r="A14" t="s">
        <v>17</v>
      </c>
      <c r="B14" s="7">
        <v>146096915</v>
      </c>
      <c r="C14" s="7">
        <v>142648497</v>
      </c>
      <c r="D14" s="7">
        <v>174351319</v>
      </c>
      <c r="E14" s="7">
        <v>116081721</v>
      </c>
      <c r="F14" s="1">
        <v>94861867</v>
      </c>
      <c r="G14" s="1">
        <v>135219314</v>
      </c>
    </row>
    <row r="15" spans="1:7" x14ac:dyDescent="0.25">
      <c r="A15" t="s">
        <v>11</v>
      </c>
      <c r="B15" s="1">
        <v>271192189</v>
      </c>
      <c r="C15" s="1">
        <v>297895682</v>
      </c>
      <c r="D15" s="1">
        <v>244125206</v>
      </c>
      <c r="E15" s="1">
        <v>218588167</v>
      </c>
      <c r="F15" s="1">
        <v>203559344</v>
      </c>
      <c r="G15" s="1">
        <v>32331441</v>
      </c>
    </row>
    <row r="16" spans="1:7" x14ac:dyDescent="0.25">
      <c r="A16" t="s">
        <v>88</v>
      </c>
      <c r="B16" s="1"/>
      <c r="C16" s="1"/>
      <c r="D16" s="1"/>
      <c r="E16" s="1"/>
      <c r="F16" s="1"/>
      <c r="G16" s="1">
        <v>183151835</v>
      </c>
    </row>
    <row r="17" spans="1:9" x14ac:dyDescent="0.25">
      <c r="A17" t="s">
        <v>3</v>
      </c>
      <c r="B17" s="1">
        <v>29485260</v>
      </c>
      <c r="C17" s="1">
        <v>9056007</v>
      </c>
      <c r="D17" s="1">
        <v>18329734</v>
      </c>
      <c r="E17" s="1">
        <v>15756081</v>
      </c>
      <c r="F17" s="1">
        <v>8207774</v>
      </c>
      <c r="G17" s="1">
        <v>15274290</v>
      </c>
      <c r="I17" s="1"/>
    </row>
    <row r="18" spans="1:9" x14ac:dyDescent="0.25">
      <c r="A18" t="s">
        <v>41</v>
      </c>
      <c r="B18" s="1"/>
      <c r="C18" s="1"/>
      <c r="D18" s="1">
        <v>102768311</v>
      </c>
      <c r="E18" s="1">
        <v>148368311</v>
      </c>
      <c r="F18" s="1">
        <v>144265311</v>
      </c>
      <c r="G18" s="1">
        <v>164315311</v>
      </c>
    </row>
    <row r="19" spans="1:9" x14ac:dyDescent="0.25">
      <c r="B19" s="1"/>
      <c r="C19" s="1"/>
      <c r="D19" s="1"/>
      <c r="E19" s="1"/>
    </row>
    <row r="20" spans="1:9" x14ac:dyDescent="0.25">
      <c r="A20" s="2"/>
      <c r="B20" s="4">
        <f t="shared" ref="B20:D20" si="2">SUM(B6,B12)</f>
        <v>3068425352</v>
      </c>
      <c r="C20" s="4">
        <f t="shared" si="2"/>
        <v>3050663530</v>
      </c>
      <c r="D20" s="4">
        <f t="shared" si="2"/>
        <v>3214882621</v>
      </c>
      <c r="E20" s="4">
        <f>SUM(E6,E12)-1</f>
        <v>3208032072</v>
      </c>
      <c r="F20" s="4">
        <f>SUM(F6,F12)</f>
        <v>3099069464</v>
      </c>
      <c r="G20" s="4">
        <f>SUM(G6,G12)</f>
        <v>3135473480</v>
      </c>
    </row>
    <row r="21" spans="1:9" x14ac:dyDescent="0.25">
      <c r="E21" s="1"/>
    </row>
    <row r="22" spans="1:9" ht="15.75" x14ac:dyDescent="0.25">
      <c r="A22" s="27" t="s">
        <v>58</v>
      </c>
      <c r="B22" s="16"/>
      <c r="C22" s="16"/>
      <c r="D22" s="16"/>
      <c r="E22" s="16"/>
      <c r="F22" s="16"/>
      <c r="G22" s="16"/>
    </row>
    <row r="23" spans="1:9" ht="15.75" x14ac:dyDescent="0.25">
      <c r="A23" s="28" t="s">
        <v>59</v>
      </c>
      <c r="B23" s="16"/>
      <c r="C23" s="16"/>
      <c r="D23" s="16"/>
      <c r="E23" s="16"/>
      <c r="F23" s="16"/>
      <c r="G23" s="16"/>
    </row>
    <row r="24" spans="1:9" x14ac:dyDescent="0.25">
      <c r="A24" s="26" t="s">
        <v>12</v>
      </c>
      <c r="B24" s="18">
        <f t="shared" ref="B24:F24" si="3">SUM(B25:B28)</f>
        <v>17772138</v>
      </c>
      <c r="C24" s="18">
        <f t="shared" si="3"/>
        <v>11863330</v>
      </c>
      <c r="D24" s="18">
        <f t="shared" si="3"/>
        <v>240019974</v>
      </c>
      <c r="E24" s="18">
        <f t="shared" si="3"/>
        <v>191264041</v>
      </c>
      <c r="F24" s="18">
        <f t="shared" si="3"/>
        <v>165759069</v>
      </c>
      <c r="G24" s="18">
        <f>SUM(G25:G28)</f>
        <v>371733112</v>
      </c>
    </row>
    <row r="25" spans="1:9" x14ac:dyDescent="0.25">
      <c r="A25" t="s">
        <v>36</v>
      </c>
      <c r="B25" s="16">
        <v>4734152</v>
      </c>
      <c r="C25" s="16">
        <v>0</v>
      </c>
      <c r="D25" s="16">
        <v>230154280</v>
      </c>
      <c r="E25" s="16">
        <v>181732139</v>
      </c>
      <c r="F25" s="16">
        <v>156227167</v>
      </c>
      <c r="G25" s="1">
        <v>146478948</v>
      </c>
    </row>
    <row r="26" spans="1:9" x14ac:dyDescent="0.25">
      <c r="A26" t="s">
        <v>35</v>
      </c>
      <c r="B26" s="16">
        <v>13037986</v>
      </c>
      <c r="C26" s="16">
        <v>11863330</v>
      </c>
      <c r="D26" s="16">
        <v>9865694</v>
      </c>
      <c r="E26" s="16">
        <v>9531902</v>
      </c>
      <c r="F26" s="16">
        <v>9531902</v>
      </c>
      <c r="G26" s="1">
        <v>9531902</v>
      </c>
    </row>
    <row r="27" spans="1:9" x14ac:dyDescent="0.25">
      <c r="A27" t="s">
        <v>89</v>
      </c>
      <c r="B27" s="16"/>
      <c r="C27" s="16"/>
      <c r="D27" s="16"/>
      <c r="E27" s="16"/>
      <c r="F27" s="16"/>
      <c r="G27" s="1">
        <v>215722262</v>
      </c>
    </row>
    <row r="28" spans="1:9" x14ac:dyDescent="0.25">
      <c r="B28" s="16"/>
      <c r="C28" s="16"/>
      <c r="D28" s="16"/>
      <c r="E28" s="16"/>
      <c r="F28" s="16"/>
      <c r="G28" s="16"/>
    </row>
    <row r="29" spans="1:9" x14ac:dyDescent="0.25">
      <c r="B29" s="16"/>
      <c r="C29" s="16"/>
      <c r="D29" s="16"/>
      <c r="E29" s="16"/>
      <c r="F29" s="16"/>
      <c r="G29" s="16"/>
    </row>
    <row r="30" spans="1:9" x14ac:dyDescent="0.25">
      <c r="A30" s="26" t="s">
        <v>60</v>
      </c>
      <c r="B30" s="18">
        <f>SUM(B31:B38)</f>
        <v>772844355</v>
      </c>
      <c r="C30" s="18">
        <f t="shared" ref="C30" si="4">SUM(C31:C38)</f>
        <v>762967425</v>
      </c>
      <c r="D30" s="18">
        <f>SUM(D31:D38)</f>
        <v>708812397</v>
      </c>
      <c r="E30" s="18">
        <f>SUM(E31:E39)</f>
        <v>759964902</v>
      </c>
      <c r="F30" s="18">
        <f>SUM(F31:F39)</f>
        <v>635367844</v>
      </c>
      <c r="G30" s="18">
        <f>SUM(G31:G39)</f>
        <v>611294906</v>
      </c>
    </row>
    <row r="31" spans="1:9" x14ac:dyDescent="0.25">
      <c r="A31" t="s">
        <v>37</v>
      </c>
      <c r="B31" s="16">
        <v>376786535</v>
      </c>
      <c r="C31" s="16">
        <v>430469590</v>
      </c>
      <c r="D31" s="16">
        <v>489185131</v>
      </c>
      <c r="E31" s="16">
        <v>487571981</v>
      </c>
      <c r="F31" s="16">
        <v>313646839</v>
      </c>
      <c r="G31" s="1">
        <v>309630882</v>
      </c>
    </row>
    <row r="32" spans="1:9" x14ac:dyDescent="0.25">
      <c r="A32" t="s">
        <v>22</v>
      </c>
      <c r="B32" s="16">
        <v>16744000</v>
      </c>
      <c r="C32" s="16">
        <v>2311589</v>
      </c>
      <c r="D32" s="16">
        <v>53473200</v>
      </c>
      <c r="E32" s="16">
        <v>78541200</v>
      </c>
      <c r="F32" s="16">
        <v>74340000</v>
      </c>
      <c r="G32" s="1">
        <v>74868000</v>
      </c>
    </row>
    <row r="33" spans="1:7" x14ac:dyDescent="0.25">
      <c r="A33" t="s">
        <v>90</v>
      </c>
      <c r="B33" s="16">
        <v>120402375</v>
      </c>
      <c r="C33" s="16">
        <v>101689557</v>
      </c>
      <c r="D33" s="16">
        <v>67638682</v>
      </c>
      <c r="E33" s="16">
        <v>88225487</v>
      </c>
      <c r="F33" s="16">
        <v>112883437</v>
      </c>
      <c r="G33" s="1">
        <v>94843031</v>
      </c>
    </row>
    <row r="34" spans="1:7" x14ac:dyDescent="0.25">
      <c r="A34" t="s">
        <v>38</v>
      </c>
      <c r="B34" s="16">
        <v>24619082</v>
      </c>
      <c r="C34" s="16">
        <v>20771388</v>
      </c>
      <c r="D34" s="16">
        <v>18658911</v>
      </c>
      <c r="E34" s="16">
        <v>17792264</v>
      </c>
      <c r="F34" s="16">
        <v>17470099</v>
      </c>
      <c r="G34" s="1">
        <v>17558135</v>
      </c>
    </row>
    <row r="35" spans="1:7" x14ac:dyDescent="0.25">
      <c r="A35" t="s">
        <v>39</v>
      </c>
      <c r="B35" s="16">
        <v>10421553</v>
      </c>
      <c r="C35" s="16">
        <v>11699095</v>
      </c>
      <c r="D35" s="16">
        <v>13828542</v>
      </c>
      <c r="E35" s="16">
        <v>10070917</v>
      </c>
      <c r="F35" s="16">
        <v>29154265</v>
      </c>
      <c r="G35" s="1">
        <v>4546784</v>
      </c>
    </row>
    <row r="36" spans="1:7" x14ac:dyDescent="0.25">
      <c r="A36" t="s">
        <v>20</v>
      </c>
      <c r="B36" s="16">
        <v>26489909</v>
      </c>
      <c r="C36" s="16">
        <v>28130724</v>
      </c>
      <c r="D36" s="16">
        <v>28534045</v>
      </c>
      <c r="E36" s="16">
        <v>29640451</v>
      </c>
      <c r="F36" s="16">
        <v>47408262</v>
      </c>
      <c r="G36" s="1">
        <v>70449986</v>
      </c>
    </row>
    <row r="37" spans="1:7" x14ac:dyDescent="0.25">
      <c r="A37" t="s">
        <v>40</v>
      </c>
      <c r="B37" s="16">
        <v>197380901</v>
      </c>
      <c r="C37" s="16">
        <v>167895482</v>
      </c>
      <c r="D37" s="16">
        <v>36793886</v>
      </c>
      <c r="E37" s="16">
        <v>35258592</v>
      </c>
      <c r="F37" s="16">
        <v>39364942</v>
      </c>
      <c r="G37" s="1">
        <v>39398088</v>
      </c>
    </row>
    <row r="38" spans="1:7" x14ac:dyDescent="0.25">
      <c r="A38" t="s">
        <v>42</v>
      </c>
      <c r="B38" s="16"/>
      <c r="C38" s="16"/>
      <c r="D38" s="16">
        <v>700000</v>
      </c>
      <c r="E38" s="16">
        <v>900000</v>
      </c>
      <c r="F38" s="16">
        <v>1100000</v>
      </c>
      <c r="G38" s="16"/>
    </row>
    <row r="39" spans="1:7" x14ac:dyDescent="0.25">
      <c r="A39" t="s">
        <v>50</v>
      </c>
      <c r="B39" s="16"/>
      <c r="C39" s="16"/>
      <c r="D39" s="16"/>
      <c r="E39" s="16">
        <v>11964010</v>
      </c>
      <c r="F39" s="16"/>
      <c r="G39" s="16"/>
    </row>
    <row r="40" spans="1:7" x14ac:dyDescent="0.25">
      <c r="B40" s="16"/>
      <c r="C40" s="16"/>
      <c r="D40" s="16"/>
      <c r="E40" s="16"/>
      <c r="F40" s="16"/>
      <c r="G40" s="16"/>
    </row>
    <row r="41" spans="1:7" x14ac:dyDescent="0.25">
      <c r="A41" s="2"/>
      <c r="B41" s="18">
        <f t="shared" ref="B41:G41" si="5">SUM(B24,B30)</f>
        <v>790616493</v>
      </c>
      <c r="C41" s="18">
        <f t="shared" si="5"/>
        <v>774830755</v>
      </c>
      <c r="D41" s="18">
        <f t="shared" si="5"/>
        <v>948832371</v>
      </c>
      <c r="E41" s="18">
        <f t="shared" si="5"/>
        <v>951228943</v>
      </c>
      <c r="F41" s="18">
        <f t="shared" si="5"/>
        <v>801126913</v>
      </c>
      <c r="G41" s="18">
        <f t="shared" si="5"/>
        <v>983028018</v>
      </c>
    </row>
    <row r="42" spans="1:7" x14ac:dyDescent="0.25">
      <c r="A42" s="2"/>
      <c r="B42" s="18"/>
      <c r="C42" s="18"/>
      <c r="D42" s="18"/>
      <c r="E42" s="18"/>
      <c r="F42" s="18"/>
      <c r="G42" s="16"/>
    </row>
    <row r="43" spans="1:7" x14ac:dyDescent="0.25">
      <c r="A43" s="26" t="s">
        <v>61</v>
      </c>
      <c r="B43" s="18">
        <f>SUM(B44:B49)</f>
        <v>2277808859</v>
      </c>
      <c r="C43" s="18">
        <f t="shared" ref="C43:G43" si="6">SUM(C44:C49)</f>
        <v>2275832775</v>
      </c>
      <c r="D43" s="18">
        <f t="shared" si="6"/>
        <v>2266050250</v>
      </c>
      <c r="E43" s="18">
        <f t="shared" si="6"/>
        <v>2256803129</v>
      </c>
      <c r="F43" s="18">
        <f t="shared" si="6"/>
        <v>2297942551</v>
      </c>
      <c r="G43" s="18">
        <f t="shared" si="6"/>
        <v>2152445462</v>
      </c>
    </row>
    <row r="44" spans="1:7" x14ac:dyDescent="0.25">
      <c r="A44" s="6" t="s">
        <v>33</v>
      </c>
      <c r="B44" s="16">
        <v>239280200</v>
      </c>
      <c r="C44" s="16">
        <v>239280200</v>
      </c>
      <c r="D44" s="16">
        <v>239280200</v>
      </c>
      <c r="E44" s="16">
        <v>239280200</v>
      </c>
      <c r="F44" s="16">
        <v>251244210</v>
      </c>
      <c r="G44" s="1">
        <v>326617470</v>
      </c>
    </row>
    <row r="45" spans="1:7" x14ac:dyDescent="0.25">
      <c r="A45" s="6" t="s">
        <v>34</v>
      </c>
      <c r="B45" s="16">
        <v>2038528659</v>
      </c>
      <c r="C45" s="16">
        <v>2036552575</v>
      </c>
      <c r="D45" s="16">
        <v>2026770050</v>
      </c>
      <c r="E45" s="16">
        <v>2017522929</v>
      </c>
      <c r="F45" s="16">
        <v>2046698341</v>
      </c>
      <c r="G45" s="1">
        <v>1825827992</v>
      </c>
    </row>
    <row r="46" spans="1:7" x14ac:dyDescent="0.25">
      <c r="A46" t="s">
        <v>4</v>
      </c>
      <c r="B46" s="16"/>
      <c r="C46" s="16"/>
      <c r="D46" s="16"/>
      <c r="E46" s="16"/>
      <c r="F46" s="16"/>
      <c r="G46" s="16"/>
    </row>
    <row r="47" spans="1:7" x14ac:dyDescent="0.25">
      <c r="A47" t="s">
        <v>18</v>
      </c>
      <c r="B47" s="16"/>
      <c r="C47" s="16"/>
      <c r="D47" s="16"/>
      <c r="E47" s="16"/>
      <c r="F47" s="16"/>
      <c r="G47" s="16"/>
    </row>
    <row r="48" spans="1:7" x14ac:dyDescent="0.25">
      <c r="A48" t="s">
        <v>19</v>
      </c>
      <c r="B48" s="16"/>
      <c r="C48" s="16"/>
      <c r="D48" s="16"/>
      <c r="E48" s="16"/>
      <c r="F48" s="16"/>
      <c r="G48" s="16"/>
    </row>
    <row r="49" spans="1:7" x14ac:dyDescent="0.25">
      <c r="A49" t="s">
        <v>5</v>
      </c>
      <c r="B49" s="16"/>
      <c r="C49" s="16"/>
      <c r="D49" s="16"/>
      <c r="E49" s="16"/>
      <c r="F49" s="16"/>
      <c r="G49" s="16"/>
    </row>
    <row r="50" spans="1:7" x14ac:dyDescent="0.25">
      <c r="A50" s="2"/>
      <c r="B50" s="18"/>
      <c r="C50" s="18"/>
      <c r="D50" s="18"/>
      <c r="E50" s="18"/>
      <c r="F50" s="18"/>
      <c r="G50" s="16"/>
    </row>
    <row r="51" spans="1:7" x14ac:dyDescent="0.25">
      <c r="A51" s="2"/>
      <c r="B51" s="18"/>
      <c r="C51" s="18"/>
      <c r="D51" s="18"/>
      <c r="E51" s="16"/>
      <c r="F51" s="16"/>
      <c r="G51" s="16"/>
    </row>
    <row r="52" spans="1:7" x14ac:dyDescent="0.25">
      <c r="A52" s="2"/>
      <c r="B52" s="18">
        <f t="shared" ref="B52:G52" si="7">SUM(B43,B41)</f>
        <v>3068425352</v>
      </c>
      <c r="C52" s="18">
        <f t="shared" si="7"/>
        <v>3050663530</v>
      </c>
      <c r="D52" s="18">
        <f t="shared" si="7"/>
        <v>3214882621</v>
      </c>
      <c r="E52" s="18">
        <f t="shared" si="7"/>
        <v>3208032072</v>
      </c>
      <c r="F52" s="18">
        <f t="shared" si="7"/>
        <v>3099069464</v>
      </c>
      <c r="G52" s="18">
        <f t="shared" si="7"/>
        <v>3135473480</v>
      </c>
    </row>
    <row r="54" spans="1:7" x14ac:dyDescent="0.25">
      <c r="A54" s="29" t="s">
        <v>62</v>
      </c>
      <c r="B54" s="24">
        <f t="shared" ref="B54:G54" si="8">B43/(B44/10)</f>
        <v>95.194205747069759</v>
      </c>
      <c r="C54" s="24">
        <f t="shared" si="8"/>
        <v>95.111621229002651</v>
      </c>
      <c r="D54" s="24">
        <f t="shared" si="8"/>
        <v>94.702789867276948</v>
      </c>
      <c r="E54" s="24">
        <f t="shared" si="8"/>
        <v>94.316334113729425</v>
      </c>
      <c r="F54" s="24">
        <f t="shared" si="8"/>
        <v>91.46250777281594</v>
      </c>
      <c r="G54" s="24">
        <f t="shared" si="8"/>
        <v>65.901112454272578</v>
      </c>
    </row>
    <row r="55" spans="1:7" x14ac:dyDescent="0.25">
      <c r="A55" s="29" t="s">
        <v>63</v>
      </c>
      <c r="B55" s="30">
        <f>B44/10</f>
        <v>23928020</v>
      </c>
      <c r="C55" s="30">
        <f t="shared" ref="C55:G55" si="9">C44/10</f>
        <v>23928020</v>
      </c>
      <c r="D55" s="30">
        <f t="shared" si="9"/>
        <v>23928020</v>
      </c>
      <c r="E55" s="30">
        <f t="shared" si="9"/>
        <v>23928020</v>
      </c>
      <c r="F55" s="30">
        <f t="shared" si="9"/>
        <v>25124421</v>
      </c>
      <c r="G55" s="30">
        <f t="shared" si="9"/>
        <v>32661747</v>
      </c>
    </row>
    <row r="61" spans="1:7" x14ac:dyDescent="0.25">
      <c r="G6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4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I4" sqref="I4"/>
    </sheetView>
  </sheetViews>
  <sheetFormatPr defaultRowHeight="15" x14ac:dyDescent="0.25"/>
  <cols>
    <col min="1" max="1" width="42.5703125" customWidth="1"/>
    <col min="2" max="6" width="15.28515625" bestFit="1" customWidth="1"/>
    <col min="7" max="7" width="14.28515625" bestFit="1" customWidth="1"/>
  </cols>
  <sheetData>
    <row r="1" spans="1:7" ht="15.75" x14ac:dyDescent="0.25">
      <c r="A1" s="3" t="s">
        <v>43</v>
      </c>
      <c r="B1" s="3"/>
      <c r="C1" s="3"/>
      <c r="D1" s="3"/>
    </row>
    <row r="2" spans="1:7" ht="15.75" x14ac:dyDescent="0.25">
      <c r="A2" s="3" t="s">
        <v>64</v>
      </c>
      <c r="B2" s="3"/>
      <c r="C2" s="3"/>
      <c r="D2" s="3"/>
    </row>
    <row r="3" spans="1:7" ht="15.75" x14ac:dyDescent="0.25">
      <c r="A3" s="3" t="s">
        <v>57</v>
      </c>
      <c r="B3" s="3"/>
      <c r="C3" s="3"/>
      <c r="D3" s="3"/>
    </row>
    <row r="4" spans="1:7" ht="15.75" x14ac:dyDescent="0.25">
      <c r="A4" s="3"/>
      <c r="B4" s="10">
        <v>41820</v>
      </c>
      <c r="C4" s="10">
        <v>42185</v>
      </c>
      <c r="D4" s="10">
        <v>42551</v>
      </c>
      <c r="E4" s="10">
        <v>42916</v>
      </c>
      <c r="F4" s="10">
        <v>43281</v>
      </c>
      <c r="G4" s="10">
        <v>43646</v>
      </c>
    </row>
    <row r="5" spans="1:7" x14ac:dyDescent="0.25">
      <c r="A5" s="29" t="s">
        <v>65</v>
      </c>
      <c r="B5" s="16">
        <v>692427630</v>
      </c>
      <c r="C5" s="16">
        <v>757385343</v>
      </c>
      <c r="D5" s="16">
        <v>819055956</v>
      </c>
      <c r="E5" s="16">
        <v>859492844</v>
      </c>
      <c r="F5" s="16">
        <v>906030890</v>
      </c>
      <c r="G5" s="1">
        <v>1071078136</v>
      </c>
    </row>
    <row r="6" spans="1:7" x14ac:dyDescent="0.25">
      <c r="A6" t="s">
        <v>9</v>
      </c>
      <c r="B6" s="17">
        <v>546208372</v>
      </c>
      <c r="C6" s="17">
        <v>617334682</v>
      </c>
      <c r="D6" s="17">
        <v>667546472</v>
      </c>
      <c r="E6" s="17">
        <v>700209653</v>
      </c>
      <c r="F6" s="17">
        <v>737404665</v>
      </c>
      <c r="G6" s="34">
        <v>871575238</v>
      </c>
    </row>
    <row r="7" spans="1:7" x14ac:dyDescent="0.25">
      <c r="A7" s="29" t="s">
        <v>6</v>
      </c>
      <c r="B7" s="18">
        <f>B5-B6</f>
        <v>146219258</v>
      </c>
      <c r="C7" s="18">
        <f t="shared" ref="C7" si="0">C5-C6</f>
        <v>140050661</v>
      </c>
      <c r="D7" s="18">
        <f t="shared" ref="D7" si="1">D5-D6</f>
        <v>151509484</v>
      </c>
      <c r="E7" s="18">
        <f t="shared" ref="E7:G7" si="2">E5-E6</f>
        <v>159283191</v>
      </c>
      <c r="F7" s="18">
        <f t="shared" si="2"/>
        <v>168626225</v>
      </c>
      <c r="G7" s="18">
        <f t="shared" si="2"/>
        <v>199502898</v>
      </c>
    </row>
    <row r="8" spans="1:7" x14ac:dyDescent="0.25">
      <c r="A8" s="2"/>
      <c r="B8" s="18"/>
      <c r="C8" s="18"/>
      <c r="D8" s="18"/>
      <c r="E8" s="18"/>
      <c r="F8" s="16"/>
      <c r="G8" s="16"/>
    </row>
    <row r="9" spans="1:7" x14ac:dyDescent="0.25">
      <c r="A9" s="29" t="s">
        <v>87</v>
      </c>
      <c r="B9" s="18">
        <f t="shared" ref="B9:E9" si="3">SUM(B10:B11)</f>
        <v>76899954</v>
      </c>
      <c r="C9" s="18">
        <f t="shared" si="3"/>
        <v>84313319</v>
      </c>
      <c r="D9" s="18">
        <f t="shared" si="3"/>
        <v>86901778</v>
      </c>
      <c r="E9" s="18">
        <f t="shared" si="3"/>
        <v>74745182</v>
      </c>
      <c r="F9" s="18">
        <f>SUM(F10:F11)</f>
        <v>70785342</v>
      </c>
      <c r="G9" s="18">
        <f>SUM(G10:G11)</f>
        <v>69125435</v>
      </c>
    </row>
    <row r="10" spans="1:7" x14ac:dyDescent="0.25">
      <c r="A10" t="s">
        <v>13</v>
      </c>
      <c r="B10" s="16">
        <v>42461414</v>
      </c>
      <c r="C10" s="16">
        <v>47454061</v>
      </c>
      <c r="D10" s="16">
        <v>52471130</v>
      </c>
      <c r="E10" s="16">
        <v>46977837</v>
      </c>
      <c r="F10" s="16">
        <v>46082341</v>
      </c>
      <c r="G10" s="1">
        <v>45039221</v>
      </c>
    </row>
    <row r="11" spans="1:7" ht="15.75" customHeight="1" x14ac:dyDescent="0.25">
      <c r="A11" s="6" t="s">
        <v>23</v>
      </c>
      <c r="B11" s="16">
        <v>34438540</v>
      </c>
      <c r="C11" s="16">
        <v>36859258</v>
      </c>
      <c r="D11" s="16">
        <v>34430648</v>
      </c>
      <c r="E11" s="16">
        <v>27767345</v>
      </c>
      <c r="F11" s="16">
        <v>24703001</v>
      </c>
      <c r="G11" s="1">
        <v>24086214</v>
      </c>
    </row>
    <row r="12" spans="1:7" ht="15.75" customHeight="1" x14ac:dyDescent="0.25">
      <c r="A12" s="6"/>
      <c r="B12" s="16"/>
      <c r="C12" s="16"/>
      <c r="D12" s="16"/>
      <c r="E12" s="16"/>
      <c r="F12" s="16"/>
      <c r="G12" s="16"/>
    </row>
    <row r="13" spans="1:7" x14ac:dyDescent="0.25">
      <c r="A13" s="29" t="s">
        <v>66</v>
      </c>
      <c r="B13" s="20">
        <f>B7-B9</f>
        <v>69319304</v>
      </c>
      <c r="C13" s="20">
        <f t="shared" ref="C13:G13" si="4">C7-C9</f>
        <v>55737342</v>
      </c>
      <c r="D13" s="20">
        <f t="shared" si="4"/>
        <v>64607706</v>
      </c>
      <c r="E13" s="20">
        <f t="shared" si="4"/>
        <v>84538009</v>
      </c>
      <c r="F13" s="20">
        <f t="shared" si="4"/>
        <v>97840883</v>
      </c>
      <c r="G13" s="20">
        <f t="shared" si="4"/>
        <v>130377463</v>
      </c>
    </row>
    <row r="14" spans="1:7" x14ac:dyDescent="0.25">
      <c r="A14" s="31" t="s">
        <v>67</v>
      </c>
      <c r="B14" s="23"/>
      <c r="C14" s="23"/>
      <c r="D14" s="23"/>
      <c r="E14" s="23"/>
      <c r="F14" s="23"/>
      <c r="G14" s="16"/>
    </row>
    <row r="15" spans="1:7" x14ac:dyDescent="0.25">
      <c r="A15" t="s">
        <v>14</v>
      </c>
      <c r="B15" s="16">
        <v>65608938</v>
      </c>
      <c r="C15" s="16">
        <v>50790590</v>
      </c>
      <c r="D15" s="16">
        <v>61158662</v>
      </c>
      <c r="E15" s="16">
        <v>80313549</v>
      </c>
      <c r="F15" s="16">
        <v>79700665</v>
      </c>
      <c r="G15" s="1">
        <v>73978277</v>
      </c>
    </row>
    <row r="16" spans="1:7" x14ac:dyDescent="0.25">
      <c r="A16" s="6" t="s">
        <v>25</v>
      </c>
      <c r="B16" s="16"/>
      <c r="C16" s="16"/>
      <c r="D16" s="16"/>
      <c r="E16" s="16"/>
      <c r="F16" s="16">
        <v>655959</v>
      </c>
      <c r="G16" s="16"/>
    </row>
    <row r="17" spans="1:7" x14ac:dyDescent="0.25">
      <c r="A17" s="6" t="s">
        <v>55</v>
      </c>
      <c r="B17" s="16"/>
      <c r="C17" s="16"/>
      <c r="D17" s="16"/>
      <c r="E17" s="16"/>
      <c r="F17" s="16">
        <v>57140546</v>
      </c>
      <c r="G17" s="1">
        <v>40376056</v>
      </c>
    </row>
    <row r="18" spans="1:7" x14ac:dyDescent="0.25">
      <c r="A18" s="6" t="s">
        <v>26</v>
      </c>
      <c r="B18" s="16"/>
      <c r="C18" s="16"/>
      <c r="D18" s="16" t="s">
        <v>21</v>
      </c>
      <c r="E18" s="16"/>
      <c r="F18" s="16"/>
      <c r="G18" s="16"/>
    </row>
    <row r="19" spans="1:7" x14ac:dyDescent="0.25">
      <c r="A19" s="29" t="s">
        <v>68</v>
      </c>
      <c r="B19" s="21">
        <f>B13-SUM(B15:B18)</f>
        <v>3710366</v>
      </c>
      <c r="C19" s="21">
        <f>C13-SUM(C15:C18)</f>
        <v>4946752</v>
      </c>
      <c r="D19" s="21">
        <f>D13-SUM(D15:D18)</f>
        <v>3449044</v>
      </c>
      <c r="E19" s="21">
        <f>E13-SUM(E15:E18)</f>
        <v>4224460</v>
      </c>
      <c r="F19" s="21">
        <f>F13-F15-F16+F17</f>
        <v>74624805</v>
      </c>
      <c r="G19" s="21">
        <f>G13-G15-G16+G17</f>
        <v>96775242</v>
      </c>
    </row>
    <row r="20" spans="1:7" x14ac:dyDescent="0.25">
      <c r="B20" s="22"/>
      <c r="C20" s="22"/>
      <c r="D20" s="22"/>
      <c r="E20" s="22"/>
      <c r="F20" s="16"/>
      <c r="G20" s="16"/>
    </row>
    <row r="21" spans="1:7" x14ac:dyDescent="0.25">
      <c r="A21" s="6" t="s">
        <v>24</v>
      </c>
      <c r="B21" s="22">
        <v>176684</v>
      </c>
      <c r="C21" s="22">
        <v>235560</v>
      </c>
      <c r="D21" s="16">
        <v>164240</v>
      </c>
      <c r="E21" s="16">
        <v>201165</v>
      </c>
      <c r="F21" s="16">
        <v>3553562</v>
      </c>
      <c r="G21" s="1">
        <v>4608345</v>
      </c>
    </row>
    <row r="22" spans="1:7" x14ac:dyDescent="0.25">
      <c r="A22" s="29" t="s">
        <v>69</v>
      </c>
      <c r="B22" s="20">
        <f t="shared" ref="B22:G22" si="5">B19-B21</f>
        <v>3533682</v>
      </c>
      <c r="C22" s="20">
        <f t="shared" si="5"/>
        <v>4711192</v>
      </c>
      <c r="D22" s="20">
        <f t="shared" si="5"/>
        <v>3284804</v>
      </c>
      <c r="E22" s="20">
        <f t="shared" si="5"/>
        <v>4023295</v>
      </c>
      <c r="F22" s="20">
        <f t="shared" si="5"/>
        <v>71071243</v>
      </c>
      <c r="G22" s="20">
        <f t="shared" si="5"/>
        <v>92166897</v>
      </c>
    </row>
    <row r="23" spans="1:7" x14ac:dyDescent="0.25">
      <c r="B23" s="23"/>
      <c r="C23" s="23"/>
      <c r="D23" s="18"/>
      <c r="E23" s="18"/>
      <c r="F23" s="16"/>
      <c r="G23" s="16"/>
    </row>
    <row r="24" spans="1:7" x14ac:dyDescent="0.25">
      <c r="A24" s="26" t="s">
        <v>70</v>
      </c>
      <c r="B24" s="23">
        <v>-989293</v>
      </c>
      <c r="C24" s="23">
        <v>-1640815</v>
      </c>
      <c r="D24" s="18">
        <f>SUM(D25:D26)</f>
        <v>1103321</v>
      </c>
      <c r="E24" s="18">
        <f>SUM(E25:E26)</f>
        <v>1306406</v>
      </c>
      <c r="F24" s="18">
        <f>SUM(F25:F26)</f>
        <v>17967811</v>
      </c>
      <c r="G24" s="18">
        <f>SUM(G25:G26)</f>
        <v>19514216</v>
      </c>
    </row>
    <row r="25" spans="1:7" x14ac:dyDescent="0.25">
      <c r="A25" t="s">
        <v>7</v>
      </c>
      <c r="B25" s="16"/>
      <c r="C25" s="16"/>
      <c r="D25" s="16">
        <v>903321</v>
      </c>
      <c r="E25" s="16">
        <v>1106406</v>
      </c>
      <c r="F25" s="16">
        <v>17767811</v>
      </c>
      <c r="G25" s="1">
        <v>23041724</v>
      </c>
    </row>
    <row r="26" spans="1:7" x14ac:dyDescent="0.25">
      <c r="A26" t="s">
        <v>8</v>
      </c>
      <c r="B26" s="22"/>
      <c r="C26" s="22"/>
      <c r="D26" s="22">
        <v>200000</v>
      </c>
      <c r="E26" s="22">
        <v>200000</v>
      </c>
      <c r="F26" s="16">
        <v>200000</v>
      </c>
      <c r="G26" s="16">
        <v>-3527508</v>
      </c>
    </row>
    <row r="27" spans="1:7" x14ac:dyDescent="0.25">
      <c r="A27" s="29" t="s">
        <v>71</v>
      </c>
      <c r="B27" s="20">
        <f t="shared" ref="B27:C27" si="6">B22+B24</f>
        <v>2544389</v>
      </c>
      <c r="C27" s="20">
        <f t="shared" si="6"/>
        <v>3070377</v>
      </c>
      <c r="D27" s="20">
        <f>D22-D24</f>
        <v>2181483</v>
      </c>
      <c r="E27" s="20">
        <f>E22-E24</f>
        <v>2716889</v>
      </c>
      <c r="F27" s="20">
        <f>F22-F24</f>
        <v>53103432</v>
      </c>
      <c r="G27" s="20">
        <f>G22-G24</f>
        <v>72652681</v>
      </c>
    </row>
    <row r="28" spans="1:7" x14ac:dyDescent="0.25">
      <c r="A28" s="2"/>
      <c r="B28" s="9"/>
      <c r="C28" s="9"/>
      <c r="D28" s="9"/>
      <c r="E28" s="9"/>
    </row>
    <row r="29" spans="1:7" x14ac:dyDescent="0.25">
      <c r="A29" s="2"/>
      <c r="D29" s="1"/>
      <c r="E29" s="1"/>
    </row>
    <row r="30" spans="1:7" x14ac:dyDescent="0.25">
      <c r="A30" s="29" t="s">
        <v>72</v>
      </c>
      <c r="B30" s="15">
        <f>B27/('1'!B44/10)</f>
        <v>0.10633512509601714</v>
      </c>
      <c r="C30" s="15">
        <f>C27/('1'!C44/10)</f>
        <v>0.12831721972816806</v>
      </c>
      <c r="D30" s="15">
        <f>D27/('1'!D44/10)</f>
        <v>9.1168554690275252E-2</v>
      </c>
      <c r="E30" s="15">
        <f>E27/('1'!E44/10)</f>
        <v>0.11354424645248541</v>
      </c>
      <c r="F30" s="15">
        <f>F27/('1'!F44/10)</f>
        <v>2.1136181406926751</v>
      </c>
      <c r="G30" s="15">
        <f>G27/('1'!G44/10)</f>
        <v>2.2243966619421798</v>
      </c>
    </row>
    <row r="31" spans="1:7" x14ac:dyDescent="0.25">
      <c r="A31" s="31" t="s">
        <v>73</v>
      </c>
      <c r="B31">
        <f>'1'!B55</f>
        <v>23928020</v>
      </c>
      <c r="C31">
        <f>'1'!C55</f>
        <v>23928020</v>
      </c>
      <c r="D31">
        <f>'1'!D55</f>
        <v>23928020</v>
      </c>
      <c r="E31">
        <f>'1'!E55</f>
        <v>23928020</v>
      </c>
      <c r="F31">
        <f>'1'!F55</f>
        <v>25124421</v>
      </c>
      <c r="G31">
        <f>'1'!G55</f>
        <v>32661747</v>
      </c>
    </row>
    <row r="54" spans="1:1" x14ac:dyDescent="0.25">
      <c r="A5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5"/>
  <sheetViews>
    <sheetView tabSelected="1"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K24" sqref="K24"/>
    </sheetView>
  </sheetViews>
  <sheetFormatPr defaultRowHeight="15" x14ac:dyDescent="0.25"/>
  <cols>
    <col min="1" max="1" width="43.28515625" bestFit="1" customWidth="1"/>
    <col min="2" max="7" width="16" bestFit="1" customWidth="1"/>
  </cols>
  <sheetData>
    <row r="1" spans="1:7" ht="15.75" x14ac:dyDescent="0.25">
      <c r="A1" s="3" t="s">
        <v>43</v>
      </c>
      <c r="B1" s="3"/>
      <c r="C1" s="3"/>
      <c r="D1" s="3"/>
    </row>
    <row r="2" spans="1:7" ht="15.75" x14ac:dyDescent="0.25">
      <c r="A2" s="3" t="s">
        <v>74</v>
      </c>
      <c r="B2" s="3"/>
      <c r="C2" s="3"/>
      <c r="D2" s="3"/>
    </row>
    <row r="3" spans="1:7" ht="15.75" x14ac:dyDescent="0.25">
      <c r="A3" s="3" t="s">
        <v>57</v>
      </c>
      <c r="B3" s="3"/>
      <c r="C3" s="3"/>
      <c r="D3" s="3"/>
    </row>
    <row r="4" spans="1:7" ht="15.75" x14ac:dyDescent="0.25">
      <c r="A4" s="3"/>
      <c r="B4" s="10">
        <v>41820</v>
      </c>
      <c r="C4" s="10">
        <v>42185</v>
      </c>
      <c r="D4" s="10">
        <v>42551</v>
      </c>
      <c r="E4" s="10">
        <v>42916</v>
      </c>
      <c r="F4" s="10">
        <v>43281</v>
      </c>
      <c r="G4" s="10">
        <v>43646</v>
      </c>
    </row>
    <row r="5" spans="1:7" x14ac:dyDescent="0.25">
      <c r="A5" s="29" t="s">
        <v>75</v>
      </c>
      <c r="B5" s="16"/>
      <c r="C5" s="16"/>
      <c r="D5" s="16"/>
      <c r="E5" s="16"/>
      <c r="F5" s="16"/>
    </row>
    <row r="6" spans="1:7" x14ac:dyDescent="0.25">
      <c r="A6" t="s">
        <v>44</v>
      </c>
      <c r="B6" s="16">
        <v>719230195</v>
      </c>
      <c r="C6" s="16">
        <v>760833761</v>
      </c>
      <c r="D6" s="16">
        <v>787353134</v>
      </c>
      <c r="E6" s="16">
        <v>917762442</v>
      </c>
      <c r="F6" s="16">
        <v>927250744</v>
      </c>
      <c r="G6" s="1">
        <f>1039579400+40376056</f>
        <v>1079955456</v>
      </c>
    </row>
    <row r="7" spans="1:7" ht="15.75" x14ac:dyDescent="0.25">
      <c r="A7" s="13" t="s">
        <v>45</v>
      </c>
      <c r="B7" s="16">
        <v>-628116747</v>
      </c>
      <c r="C7" s="16">
        <v>-724168212</v>
      </c>
      <c r="D7" s="16">
        <v>-665175493</v>
      </c>
      <c r="E7" s="16">
        <v>-651874891</v>
      </c>
      <c r="F7" s="16">
        <v>-648091304</v>
      </c>
      <c r="G7" s="16">
        <f>-108681074-785856260</f>
        <v>-894537334</v>
      </c>
    </row>
    <row r="8" spans="1:7" s="6" customFormat="1" x14ac:dyDescent="0.25">
      <c r="A8" s="6" t="s">
        <v>46</v>
      </c>
      <c r="B8" s="16">
        <v>-54788399</v>
      </c>
      <c r="C8" s="16">
        <v>-47861746</v>
      </c>
      <c r="D8" s="16">
        <v>-59574930</v>
      </c>
      <c r="E8" s="16">
        <v>-78779847</v>
      </c>
      <c r="F8" s="16">
        <v>-78231761</v>
      </c>
      <c r="G8" s="16">
        <v>-72251219</v>
      </c>
    </row>
    <row r="9" spans="1:7" x14ac:dyDescent="0.25">
      <c r="A9" t="s">
        <v>27</v>
      </c>
      <c r="B9" s="16"/>
      <c r="C9" s="16"/>
      <c r="D9" s="16"/>
      <c r="E9" s="16"/>
      <c r="F9" s="16"/>
      <c r="G9" s="16">
        <v>-3662088</v>
      </c>
    </row>
    <row r="10" spans="1:7" x14ac:dyDescent="0.25">
      <c r="B10" s="17"/>
      <c r="C10" s="17"/>
      <c r="D10" s="17"/>
      <c r="E10" s="17"/>
      <c r="F10" s="17"/>
      <c r="G10" s="32"/>
    </row>
    <row r="11" spans="1:7" x14ac:dyDescent="0.25">
      <c r="A11" s="2"/>
      <c r="B11" s="18">
        <f t="shared" ref="B11:G11" si="0">SUM(B6:B9)</f>
        <v>36325049</v>
      </c>
      <c r="C11" s="18">
        <f t="shared" si="0"/>
        <v>-11196197</v>
      </c>
      <c r="D11" s="18">
        <f t="shared" si="0"/>
        <v>62602711</v>
      </c>
      <c r="E11" s="18">
        <f t="shared" si="0"/>
        <v>187107704</v>
      </c>
      <c r="F11" s="18">
        <f t="shared" si="0"/>
        <v>200927679</v>
      </c>
      <c r="G11" s="18">
        <f t="shared" si="0"/>
        <v>109504815</v>
      </c>
    </row>
    <row r="12" spans="1:7" x14ac:dyDescent="0.25">
      <c r="B12" s="16"/>
      <c r="C12" s="16"/>
      <c r="D12" s="16"/>
      <c r="E12" s="16"/>
      <c r="F12" s="16"/>
    </row>
    <row r="13" spans="1:7" x14ac:dyDescent="0.25">
      <c r="A13" s="29" t="s">
        <v>76</v>
      </c>
      <c r="B13" s="16"/>
      <c r="C13" s="16"/>
      <c r="D13" s="16"/>
      <c r="E13" s="16"/>
      <c r="F13" s="16"/>
    </row>
    <row r="14" spans="1:7" x14ac:dyDescent="0.25">
      <c r="A14" s="5" t="s">
        <v>28</v>
      </c>
      <c r="B14" s="16">
        <v>-6847113</v>
      </c>
      <c r="C14" s="16">
        <v>-38805974</v>
      </c>
      <c r="D14" s="16">
        <v>-27756060</v>
      </c>
      <c r="E14" s="16">
        <v>-160622649</v>
      </c>
      <c r="F14" s="16">
        <v>0</v>
      </c>
      <c r="G14" s="1">
        <v>-64594643</v>
      </c>
    </row>
    <row r="15" spans="1:7" x14ac:dyDescent="0.25">
      <c r="A15" t="s">
        <v>29</v>
      </c>
      <c r="B15" s="16"/>
      <c r="C15" s="16"/>
      <c r="D15" s="16"/>
      <c r="E15" s="16">
        <v>0</v>
      </c>
      <c r="F15" s="16">
        <v>0</v>
      </c>
    </row>
    <row r="16" spans="1:7" x14ac:dyDescent="0.25">
      <c r="A16" s="5" t="s">
        <v>30</v>
      </c>
      <c r="B16" s="16"/>
      <c r="C16" s="16"/>
      <c r="D16" s="16"/>
      <c r="E16" s="16">
        <v>0</v>
      </c>
      <c r="F16" s="16">
        <v>0</v>
      </c>
    </row>
    <row r="17" spans="1:7" x14ac:dyDescent="0.25">
      <c r="B17" s="17"/>
      <c r="C17" s="17"/>
      <c r="D17" s="17"/>
      <c r="E17" s="17"/>
      <c r="F17" s="17"/>
      <c r="G17" s="32"/>
    </row>
    <row r="18" spans="1:7" x14ac:dyDescent="0.25">
      <c r="A18" s="2"/>
      <c r="B18" s="18">
        <f t="shared" ref="B18:G18" si="1">SUM(B14:B16)</f>
        <v>-6847113</v>
      </c>
      <c r="C18" s="18">
        <f t="shared" si="1"/>
        <v>-38805974</v>
      </c>
      <c r="D18" s="18">
        <f t="shared" si="1"/>
        <v>-27756060</v>
      </c>
      <c r="E18" s="18">
        <f t="shared" si="1"/>
        <v>-160622649</v>
      </c>
      <c r="F18" s="18">
        <f t="shared" si="1"/>
        <v>0</v>
      </c>
      <c r="G18" s="18">
        <f t="shared" si="1"/>
        <v>-64594643</v>
      </c>
    </row>
    <row r="19" spans="1:7" x14ac:dyDescent="0.25">
      <c r="B19" s="16"/>
      <c r="C19" s="16"/>
      <c r="D19" s="16"/>
      <c r="E19" s="16"/>
      <c r="F19" s="16"/>
    </row>
    <row r="20" spans="1:7" x14ac:dyDescent="0.25">
      <c r="A20" s="29" t="s">
        <v>77</v>
      </c>
      <c r="B20" s="16"/>
      <c r="C20" s="16"/>
      <c r="D20" s="16"/>
      <c r="E20" s="16"/>
      <c r="F20" s="16"/>
    </row>
    <row r="21" spans="1:7" x14ac:dyDescent="0.25">
      <c r="A21" t="s">
        <v>4</v>
      </c>
      <c r="B21" s="16"/>
      <c r="C21" s="16"/>
      <c r="D21" s="16"/>
      <c r="E21" s="16"/>
      <c r="F21" s="16"/>
    </row>
    <row r="22" spans="1:7" s="6" customFormat="1" x14ac:dyDescent="0.25">
      <c r="A22" s="6" t="s">
        <v>18</v>
      </c>
      <c r="B22" s="16"/>
      <c r="C22" s="16"/>
      <c r="D22" s="16"/>
      <c r="E22" s="16"/>
      <c r="F22" s="16"/>
    </row>
    <row r="23" spans="1:7" x14ac:dyDescent="0.25">
      <c r="A23" t="s">
        <v>47</v>
      </c>
      <c r="B23" s="16">
        <v>-5390432</v>
      </c>
      <c r="C23" s="16">
        <v>53683055</v>
      </c>
      <c r="D23" s="16">
        <v>58715541</v>
      </c>
      <c r="E23" s="16">
        <v>-1613150</v>
      </c>
      <c r="F23" s="16">
        <v>-29706172</v>
      </c>
      <c r="G23" s="16">
        <v>-4015957</v>
      </c>
    </row>
    <row r="24" spans="1:7" x14ac:dyDescent="0.25">
      <c r="A24" t="s">
        <v>48</v>
      </c>
      <c r="B24" s="16">
        <v>-14575216</v>
      </c>
      <c r="C24" s="16">
        <v>-19166563</v>
      </c>
      <c r="D24" s="16">
        <v>51161611</v>
      </c>
      <c r="E24" s="16">
        <v>-23354141</v>
      </c>
      <c r="F24" s="16">
        <v>-173925142</v>
      </c>
      <c r="G24" s="16">
        <v>-9220219</v>
      </c>
    </row>
    <row r="25" spans="1:7" x14ac:dyDescent="0.25">
      <c r="A25" t="s">
        <v>49</v>
      </c>
      <c r="B25" s="16">
        <v>-3668592</v>
      </c>
      <c r="C25" s="16">
        <v>-3768918</v>
      </c>
      <c r="D25" s="16">
        <v>-9834563</v>
      </c>
      <c r="E25" s="16">
        <v>-3757625</v>
      </c>
      <c r="F25" s="16">
        <v>-4844672</v>
      </c>
      <c r="G25" s="16">
        <v>-24607481</v>
      </c>
    </row>
    <row r="26" spans="1:7" x14ac:dyDescent="0.25">
      <c r="A26" t="s">
        <v>35</v>
      </c>
      <c r="B26" s="16">
        <v>-151003</v>
      </c>
      <c r="C26" s="16">
        <v>-1174656</v>
      </c>
      <c r="D26" s="16">
        <v>-1997636</v>
      </c>
      <c r="E26" s="16">
        <v>-333792</v>
      </c>
      <c r="F26" s="16">
        <v>0</v>
      </c>
    </row>
    <row r="27" spans="1:7" x14ac:dyDescent="0.25">
      <c r="A27" s="2"/>
      <c r="B27" s="19">
        <f t="shared" ref="B27:G27" si="2">SUM(B21:B26)</f>
        <v>-23785243</v>
      </c>
      <c r="C27" s="19">
        <f t="shared" si="2"/>
        <v>29572918</v>
      </c>
      <c r="D27" s="19">
        <f t="shared" si="2"/>
        <v>98044953</v>
      </c>
      <c r="E27" s="19">
        <f t="shared" si="2"/>
        <v>-29058708</v>
      </c>
      <c r="F27" s="19">
        <f t="shared" si="2"/>
        <v>-208475986</v>
      </c>
      <c r="G27" s="19">
        <f t="shared" si="2"/>
        <v>-37843657</v>
      </c>
    </row>
    <row r="28" spans="1:7" x14ac:dyDescent="0.25">
      <c r="B28" s="16"/>
      <c r="C28" s="16"/>
      <c r="D28" s="16"/>
      <c r="E28" s="16"/>
      <c r="F28" s="16"/>
    </row>
    <row r="29" spans="1:7" x14ac:dyDescent="0.25">
      <c r="A29" s="2" t="s">
        <v>78</v>
      </c>
      <c r="B29" s="18">
        <f t="shared" ref="B29:G29" si="3">SUM(B11,B18,B27)</f>
        <v>5692693</v>
      </c>
      <c r="C29" s="18">
        <f t="shared" si="3"/>
        <v>-20429253</v>
      </c>
      <c r="D29" s="18">
        <f t="shared" si="3"/>
        <v>132891604</v>
      </c>
      <c r="E29" s="18">
        <f t="shared" si="3"/>
        <v>-2573653</v>
      </c>
      <c r="F29" s="18">
        <f t="shared" si="3"/>
        <v>-7548307</v>
      </c>
      <c r="G29" s="18">
        <f t="shared" si="3"/>
        <v>7066515</v>
      </c>
    </row>
    <row r="30" spans="1:7" x14ac:dyDescent="0.25">
      <c r="A30" s="31" t="s">
        <v>79</v>
      </c>
      <c r="B30" s="16">
        <v>23792567</v>
      </c>
      <c r="C30" s="16">
        <v>29485260</v>
      </c>
      <c r="D30" s="16">
        <v>9056007</v>
      </c>
      <c r="E30" s="16">
        <v>18329734</v>
      </c>
      <c r="F30" s="16">
        <v>15756081</v>
      </c>
    </row>
    <row r="31" spans="1:7" x14ac:dyDescent="0.25">
      <c r="A31" s="29" t="s">
        <v>80</v>
      </c>
      <c r="B31" s="18">
        <f t="shared" ref="B31:G31" si="4">SUM(B29:B30)</f>
        <v>29485260</v>
      </c>
      <c r="C31" s="18">
        <f t="shared" si="4"/>
        <v>9056007</v>
      </c>
      <c r="D31" s="18">
        <f t="shared" si="4"/>
        <v>141947611</v>
      </c>
      <c r="E31" s="18">
        <f t="shared" si="4"/>
        <v>15756081</v>
      </c>
      <c r="F31" s="18">
        <f t="shared" si="4"/>
        <v>8207774</v>
      </c>
      <c r="G31" s="18">
        <f t="shared" si="4"/>
        <v>7066515</v>
      </c>
    </row>
    <row r="32" spans="1:7" x14ac:dyDescent="0.25">
      <c r="B32" s="2"/>
      <c r="C32" s="2"/>
      <c r="D32" s="2"/>
      <c r="E32" s="2"/>
    </row>
    <row r="33" spans="1:7" x14ac:dyDescent="0.25">
      <c r="A33" s="29" t="s">
        <v>81</v>
      </c>
      <c r="B33" s="11">
        <f>B11/('1'!B44/10)</f>
        <v>1.5180967334530813</v>
      </c>
      <c r="C33" s="11">
        <f>C11/('1'!C44/10)</f>
        <v>-0.46791155306623783</v>
      </c>
      <c r="D33" s="11">
        <f>D11/('1'!D44/10)</f>
        <v>2.6162929903936889</v>
      </c>
      <c r="E33" s="11">
        <f>E11/('1'!E44/10)</f>
        <v>7.8196066369051849</v>
      </c>
      <c r="F33" s="11">
        <f>F11/('1'!F44/10)</f>
        <v>7.9973058483616395</v>
      </c>
      <c r="G33" s="11">
        <f>G11/('1'!G44/10)</f>
        <v>3.3526931367143344</v>
      </c>
    </row>
    <row r="34" spans="1:7" x14ac:dyDescent="0.25">
      <c r="A34" s="29" t="s">
        <v>82</v>
      </c>
      <c r="B34">
        <f>'1'!B55</f>
        <v>23928020</v>
      </c>
      <c r="C34">
        <f>'1'!C55</f>
        <v>23928020</v>
      </c>
      <c r="D34">
        <f>'1'!D55</f>
        <v>23928020</v>
      </c>
      <c r="E34">
        <f>'1'!E55</f>
        <v>23928020</v>
      </c>
      <c r="F34">
        <f>'1'!F55</f>
        <v>25124421</v>
      </c>
      <c r="G34">
        <f>'1'!G55</f>
        <v>32661747</v>
      </c>
    </row>
    <row r="35" spans="1:7" ht="15.75" x14ac:dyDescent="0.25">
      <c r="A35" s="3"/>
      <c r="B35" s="12"/>
      <c r="C35" s="12"/>
      <c r="D35" s="12"/>
      <c r="E35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4" sqref="I4"/>
    </sheetView>
  </sheetViews>
  <sheetFormatPr defaultRowHeight="15" x14ac:dyDescent="0.25"/>
  <cols>
    <col min="1" max="1" width="35.28515625" bestFit="1" customWidth="1"/>
  </cols>
  <sheetData>
    <row r="1" spans="1:7" ht="15.75" x14ac:dyDescent="0.25">
      <c r="A1" s="3" t="s">
        <v>43</v>
      </c>
    </row>
    <row r="2" spans="1:7" x14ac:dyDescent="0.25">
      <c r="A2" s="2" t="s">
        <v>83</v>
      </c>
    </row>
    <row r="3" spans="1:7" ht="15.75" x14ac:dyDescent="0.25">
      <c r="A3" s="3" t="s">
        <v>57</v>
      </c>
    </row>
    <row r="4" spans="1:7" x14ac:dyDescent="0.25">
      <c r="B4">
        <v>2014</v>
      </c>
      <c r="C4">
        <v>2015</v>
      </c>
      <c r="D4">
        <v>2016</v>
      </c>
      <c r="E4">
        <v>2017</v>
      </c>
      <c r="F4">
        <v>2018</v>
      </c>
      <c r="G4">
        <v>2019</v>
      </c>
    </row>
    <row r="5" spans="1:7" x14ac:dyDescent="0.25">
      <c r="A5" s="6" t="s">
        <v>84</v>
      </c>
      <c r="B5" s="14">
        <f>'2'!B27/'1'!B20</f>
        <v>8.2921652252076691E-4</v>
      </c>
      <c r="C5" s="14">
        <f>'2'!C27/'1'!C20</f>
        <v>1.0064620269676218E-3</v>
      </c>
      <c r="D5" s="14">
        <f>'2'!D27/'1'!D20</f>
        <v>6.7855758893039847E-4</v>
      </c>
      <c r="E5" s="14">
        <f>'2'!E27/'1'!E20</f>
        <v>8.4690206925088374E-4</v>
      </c>
      <c r="F5" s="14">
        <f>'2'!F27/'1'!F20</f>
        <v>1.7135282902455137E-2</v>
      </c>
      <c r="G5" s="14">
        <f>'2'!G27/'1'!G20</f>
        <v>2.3171199330316136E-2</v>
      </c>
    </row>
    <row r="6" spans="1:7" x14ac:dyDescent="0.25">
      <c r="A6" s="6" t="s">
        <v>85</v>
      </c>
      <c r="B6" s="14">
        <f>'2'!B27/'1'!B43</f>
        <v>1.1170335868818395E-3</v>
      </c>
      <c r="C6" s="14">
        <f>'2'!C27/'1'!C43</f>
        <v>1.3491224108063036E-3</v>
      </c>
      <c r="D6" s="14">
        <f>'2'!D27/'1'!D43</f>
        <v>9.626807702079863E-4</v>
      </c>
      <c r="E6" s="14">
        <f>'2'!E27/'1'!E43</f>
        <v>1.2038661968728599E-3</v>
      </c>
      <c r="F6" s="14">
        <f>'2'!F27/'1'!F43</f>
        <v>2.3109120798903732E-2</v>
      </c>
      <c r="G6" s="14">
        <f>'2'!G27/'1'!G43</f>
        <v>3.3753552544134098E-2</v>
      </c>
    </row>
    <row r="7" spans="1:7" x14ac:dyDescent="0.25">
      <c r="A7" s="6" t="s">
        <v>51</v>
      </c>
      <c r="B7" s="14">
        <f>'1'!B25/'1'!B43</f>
        <v>2.0783798347673386E-3</v>
      </c>
      <c r="C7" s="14">
        <f>'1'!C25/'1'!C43</f>
        <v>0</v>
      </c>
      <c r="D7" s="14">
        <f>'1'!D25/'1'!D43</f>
        <v>0.10156627373995789</v>
      </c>
      <c r="E7" s="14">
        <f>'1'!E25/'1'!E43</f>
        <v>8.0526359018531835E-2</v>
      </c>
      <c r="F7" s="14">
        <f>'1'!F25/'1'!F43</f>
        <v>6.7985671326732833E-2</v>
      </c>
      <c r="G7" s="14">
        <f>'1'!G25/'1'!G43</f>
        <v>6.80523388796552E-2</v>
      </c>
    </row>
    <row r="8" spans="1:7" x14ac:dyDescent="0.25">
      <c r="A8" s="6" t="s">
        <v>52</v>
      </c>
      <c r="B8" s="15">
        <f>'1'!B12/'1'!B30</f>
        <v>1.027294904677152</v>
      </c>
      <c r="C8" s="15">
        <f>'1'!C12/'1'!C30</f>
        <v>1.0267555302246358</v>
      </c>
      <c r="D8" s="15">
        <f>'1'!D12/'1'!D30</f>
        <v>1.2527147532381548</v>
      </c>
      <c r="E8" s="15">
        <f>'1'!E12/'1'!E30</f>
        <v>1.1222042633226765</v>
      </c>
      <c r="F8" s="15">
        <f>'1'!F12/'1'!F30</f>
        <v>1.2523047672522754</v>
      </c>
      <c r="G8" s="15">
        <f>'1'!G12/'1'!G30</f>
        <v>1.3398249289517228</v>
      </c>
    </row>
    <row r="9" spans="1:7" x14ac:dyDescent="0.25">
      <c r="A9" s="6" t="s">
        <v>54</v>
      </c>
      <c r="B9" s="14">
        <f>'2'!B27/'2'!B5</f>
        <v>3.6745919569962857E-3</v>
      </c>
      <c r="C9" s="14">
        <f>'2'!C27/'2'!C5</f>
        <v>4.0539165807437598E-3</v>
      </c>
      <c r="D9" s="14">
        <f>'2'!D27/'2'!D5</f>
        <v>2.6634114360801985E-3</v>
      </c>
      <c r="E9" s="14">
        <f>'2'!E27/'2'!E5</f>
        <v>3.1610373710103863E-3</v>
      </c>
      <c r="F9" s="14">
        <f>'2'!F27/'2'!F5</f>
        <v>5.861106126304369E-2</v>
      </c>
      <c r="G9" s="14">
        <f>'2'!G27/'2'!G5</f>
        <v>6.7831354742545133E-2</v>
      </c>
    </row>
    <row r="10" spans="1:7" x14ac:dyDescent="0.25">
      <c r="A10" t="s">
        <v>53</v>
      </c>
      <c r="B10" s="14">
        <f>'2'!B13/'2'!B5</f>
        <v>0.1001105400718917</v>
      </c>
      <c r="C10" s="14">
        <f>'2'!C13/'2'!C5</f>
        <v>7.359178853293441E-2</v>
      </c>
      <c r="D10" s="14">
        <f>'2'!D13/'2'!D5</f>
        <v>7.8880698597837917E-2</v>
      </c>
      <c r="E10" s="14">
        <f>'2'!E13/'2'!E5</f>
        <v>9.8358013787023454E-2</v>
      </c>
      <c r="F10" s="14">
        <f>'2'!F13/'2'!F5</f>
        <v>0.10798846273331807</v>
      </c>
      <c r="G10" s="14">
        <f>'2'!G13/'2'!G5</f>
        <v>0.12172544524800197</v>
      </c>
    </row>
    <row r="11" spans="1:7" x14ac:dyDescent="0.25">
      <c r="A11" s="6" t="s">
        <v>86</v>
      </c>
      <c r="B11" s="14">
        <f>'2'!B27/('1'!B43+'1'!B25+'1'!B32)</f>
        <v>1.1065991273935831E-3</v>
      </c>
      <c r="C11" s="14">
        <f>'2'!C27/('1'!C43+'1'!C25+'1'!C32)</f>
        <v>1.34775348240398E-3</v>
      </c>
      <c r="D11" s="14">
        <f>'2'!D27/('1'!D43+'1'!D25+'1'!D32)</f>
        <v>8.5559165942120845E-4</v>
      </c>
      <c r="E11" s="14">
        <f>'2'!E27/('1'!E43+'1'!E25+'1'!E32)</f>
        <v>1.0793827817868265E-3</v>
      </c>
      <c r="F11" s="14">
        <f>'2'!F27/('1'!F43+'1'!F25+'1'!F32)</f>
        <v>2.1001869845295174E-2</v>
      </c>
      <c r="G11" s="14">
        <f>'2'!G27/('1'!G43+'1'!G25+'1'!G32)</f>
        <v>3.0606164504502733E-2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2020-04-11T10:25:46Z</dcterms:modified>
</cp:coreProperties>
</file>