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15345" windowHeight="44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H20" i="2"/>
  <c r="H9" i="2"/>
  <c r="H7" i="2"/>
  <c r="H36" i="1"/>
  <c r="H48" i="1"/>
  <c r="G38" i="1"/>
  <c r="H38" i="1"/>
  <c r="H47" i="1" s="1"/>
  <c r="C26" i="1"/>
  <c r="D26" i="1"/>
  <c r="E26" i="1"/>
  <c r="F26" i="1"/>
  <c r="G26" i="1"/>
  <c r="H26" i="1"/>
  <c r="B26" i="1"/>
  <c r="F22" i="1"/>
  <c r="G22" i="1"/>
  <c r="H22" i="1"/>
  <c r="H13" i="2" l="1"/>
  <c r="H17" i="2" s="1"/>
  <c r="H19" i="2" s="1"/>
  <c r="H23" i="2" s="1"/>
  <c r="H25" i="2" s="1"/>
  <c r="H45" i="1"/>
  <c r="H11" i="1"/>
  <c r="H18" i="1" s="1"/>
  <c r="H6" i="1"/>
  <c r="H28" i="3"/>
  <c r="H21" i="3"/>
  <c r="H14" i="3"/>
  <c r="H10" i="3"/>
  <c r="H27" i="3" s="1"/>
  <c r="H23" i="3" l="1"/>
  <c r="H25" i="3" s="1"/>
  <c r="C28" i="3"/>
  <c r="D28" i="3"/>
  <c r="E28" i="3"/>
  <c r="F28" i="3"/>
  <c r="G28" i="3"/>
  <c r="B28" i="3"/>
  <c r="C26" i="2"/>
  <c r="D26" i="2"/>
  <c r="E26" i="2"/>
  <c r="F26" i="2"/>
  <c r="G26" i="2"/>
  <c r="B26" i="2"/>
  <c r="C20" i="2"/>
  <c r="D20" i="2"/>
  <c r="E20" i="2"/>
  <c r="F20" i="2"/>
  <c r="G20" i="2"/>
  <c r="B20" i="2"/>
  <c r="C48" i="1"/>
  <c r="D48" i="1"/>
  <c r="E48" i="1"/>
  <c r="F48" i="1"/>
  <c r="G48" i="1"/>
  <c r="B48" i="1"/>
  <c r="G21" i="3" l="1"/>
  <c r="G14" i="3"/>
  <c r="G10" i="3"/>
  <c r="G27" i="3" s="1"/>
  <c r="G9" i="2"/>
  <c r="G7" i="2"/>
  <c r="G13" i="2" s="1"/>
  <c r="E38" i="1"/>
  <c r="E6" i="1"/>
  <c r="G23" i="3" l="1"/>
  <c r="G25" i="3" s="1"/>
  <c r="G17" i="2"/>
  <c r="G19" i="2" s="1"/>
  <c r="G10" i="4"/>
  <c r="E7" i="4"/>
  <c r="E21" i="3"/>
  <c r="F21" i="3"/>
  <c r="D21" i="3"/>
  <c r="D22" i="1"/>
  <c r="E22" i="1"/>
  <c r="E45" i="1" s="1"/>
  <c r="B21" i="3"/>
  <c r="C21" i="3"/>
  <c r="C22" i="1"/>
  <c r="B22" i="1"/>
  <c r="B10" i="3"/>
  <c r="B27" i="3" s="1"/>
  <c r="C10" i="3"/>
  <c r="C27" i="3" s="1"/>
  <c r="D10" i="3"/>
  <c r="D27" i="3" s="1"/>
  <c r="B14" i="3"/>
  <c r="C14" i="3"/>
  <c r="D14" i="3"/>
  <c r="B9" i="2"/>
  <c r="C9" i="2"/>
  <c r="D9" i="2"/>
  <c r="B7" i="2"/>
  <c r="C7" i="2"/>
  <c r="D7" i="2"/>
  <c r="C36" i="1"/>
  <c r="F36" i="1"/>
  <c r="G36" i="1"/>
  <c r="B36" i="1"/>
  <c r="C38" i="1"/>
  <c r="D38" i="1"/>
  <c r="D47" i="1" s="1"/>
  <c r="F38" i="1"/>
  <c r="B38" i="1"/>
  <c r="C11" i="1"/>
  <c r="D11" i="1"/>
  <c r="E11" i="1"/>
  <c r="F11" i="1"/>
  <c r="G11" i="1"/>
  <c r="B11" i="1"/>
  <c r="C6" i="1"/>
  <c r="D6" i="1"/>
  <c r="F6" i="1"/>
  <c r="G6" i="1"/>
  <c r="B6" i="1"/>
  <c r="F14" i="3"/>
  <c r="E14" i="3"/>
  <c r="F10" i="3"/>
  <c r="F27" i="3" s="1"/>
  <c r="E10" i="3"/>
  <c r="E27" i="3" s="1"/>
  <c r="F9" i="2"/>
  <c r="E9" i="2"/>
  <c r="F7" i="2"/>
  <c r="E7" i="2"/>
  <c r="G23" i="2" l="1"/>
  <c r="G9" i="4" s="1"/>
  <c r="D36" i="1"/>
  <c r="E36" i="1"/>
  <c r="G8" i="4"/>
  <c r="D45" i="1"/>
  <c r="B13" i="2"/>
  <c r="B17" i="2" s="1"/>
  <c r="B19" i="2" s="1"/>
  <c r="G25" i="2"/>
  <c r="D8" i="4"/>
  <c r="B18" i="1"/>
  <c r="C8" i="4"/>
  <c r="F13" i="2"/>
  <c r="F8" i="4"/>
  <c r="B47" i="1"/>
  <c r="B7" i="4"/>
  <c r="F47" i="1"/>
  <c r="F7" i="4"/>
  <c r="B8" i="4"/>
  <c r="E18" i="1"/>
  <c r="E8" i="4"/>
  <c r="D7" i="4"/>
  <c r="C47" i="1"/>
  <c r="C7" i="4"/>
  <c r="G45" i="1"/>
  <c r="G11" i="4"/>
  <c r="G6" i="4"/>
  <c r="G7" i="4"/>
  <c r="B45" i="1"/>
  <c r="F18" i="1"/>
  <c r="C18" i="1"/>
  <c r="B23" i="3"/>
  <c r="B25" i="3" s="1"/>
  <c r="G18" i="1"/>
  <c r="C45" i="1"/>
  <c r="F45" i="1"/>
  <c r="G47" i="1"/>
  <c r="E47" i="1"/>
  <c r="E13" i="2"/>
  <c r="D23" i="3"/>
  <c r="D25" i="3" s="1"/>
  <c r="D13" i="2"/>
  <c r="D18" i="1"/>
  <c r="C23" i="3"/>
  <c r="C25" i="3" s="1"/>
  <c r="E23" i="3"/>
  <c r="E25" i="3" s="1"/>
  <c r="F23" i="3"/>
  <c r="F25" i="3" s="1"/>
  <c r="C13" i="2"/>
  <c r="B23" i="2" l="1"/>
  <c r="B11" i="4" s="1"/>
  <c r="B10" i="4"/>
  <c r="B5" i="4"/>
  <c r="B6" i="4"/>
  <c r="D17" i="2"/>
  <c r="D19" i="2" s="1"/>
  <c r="D10" i="4"/>
  <c r="E17" i="2"/>
  <c r="E19" i="2" s="1"/>
  <c r="E23" i="2" s="1"/>
  <c r="E10" i="4"/>
  <c r="B25" i="2"/>
  <c r="B9" i="4"/>
  <c r="C17" i="2"/>
  <c r="C19" i="2" s="1"/>
  <c r="C10" i="4"/>
  <c r="F17" i="2"/>
  <c r="F19" i="2" s="1"/>
  <c r="F23" i="2" s="1"/>
  <c r="F10" i="4"/>
  <c r="G5" i="4"/>
  <c r="D23" i="2" l="1"/>
  <c r="D5" i="4" s="1"/>
  <c r="C23" i="2"/>
  <c r="C25" i="2" s="1"/>
  <c r="E25" i="2"/>
  <c r="E9" i="4"/>
  <c r="E6" i="4"/>
  <c r="E11" i="4"/>
  <c r="E5" i="4"/>
  <c r="D25" i="2"/>
  <c r="D9" i="4"/>
  <c r="D6" i="4"/>
  <c r="D11" i="4"/>
  <c r="F25" i="2"/>
  <c r="F9" i="4"/>
  <c r="F11" i="4"/>
  <c r="F6" i="4"/>
  <c r="F5" i="4"/>
  <c r="C11" i="4"/>
  <c r="C6" i="4"/>
  <c r="C5" i="4" l="1"/>
  <c r="C9" i="4"/>
</calcChain>
</file>

<file path=xl/sharedStrings.xml><?xml version="1.0" encoding="utf-8"?>
<sst xmlns="http://schemas.openxmlformats.org/spreadsheetml/2006/main" count="89" uniqueCount="83">
  <si>
    <t>ASSETS</t>
  </si>
  <si>
    <t>NON CURRENT ASSETS</t>
  </si>
  <si>
    <t>CURRENT ASSETS</t>
  </si>
  <si>
    <t>Cash and Cash Equivalents</t>
  </si>
  <si>
    <t>Retained Earnings</t>
  </si>
  <si>
    <t>Gross Profit</t>
  </si>
  <si>
    <t>Operating Profit</t>
  </si>
  <si>
    <t>Cost of goods sold</t>
  </si>
  <si>
    <t>Inventories</t>
  </si>
  <si>
    <t xml:space="preserve">Acquisition of Fixed Assets </t>
  </si>
  <si>
    <t>Income Tax</t>
  </si>
  <si>
    <t>Advances,  Deposits and Prepayments</t>
  </si>
  <si>
    <t>Dividend Paid</t>
  </si>
  <si>
    <t>Non Operating Income</t>
  </si>
  <si>
    <t>Selling And Distribution Expenses</t>
  </si>
  <si>
    <t>Financial Expenses</t>
  </si>
  <si>
    <t>Property,Plant  and  Equipment etc - At Cost Less Depreciation</t>
  </si>
  <si>
    <t>Trade and Other Receivables</t>
  </si>
  <si>
    <t>Group Current Account</t>
  </si>
  <si>
    <t>Issued, Subscribed and Paid Up Capital</t>
  </si>
  <si>
    <t>Dividend Equalisation Reserve</t>
  </si>
  <si>
    <t>General Reserve</t>
  </si>
  <si>
    <t>Dividend Payable</t>
  </si>
  <si>
    <t>Short term Borrowings</t>
  </si>
  <si>
    <t>Liabilities for Other Fianance</t>
  </si>
  <si>
    <t>Provisions and Others</t>
  </si>
  <si>
    <t>Provisions for Income Tax</t>
  </si>
  <si>
    <t>Unclaimed Dividend</t>
  </si>
  <si>
    <t>Administrative Expenses</t>
  </si>
  <si>
    <t>Cash Received from Customers and Others</t>
  </si>
  <si>
    <t>Cash Paid to Suppliers, Employees and Others</t>
  </si>
  <si>
    <t>Interest Paid on Short Term Borrowings &amp; Bank Charge</t>
  </si>
  <si>
    <t>Income Tax Paid/Deducted at Source</t>
  </si>
  <si>
    <t>Short Term Loan Received/Paid</t>
  </si>
  <si>
    <t>Investments</t>
  </si>
  <si>
    <t>Deferred Liabilities</t>
  </si>
  <si>
    <t>Long Term Loan(Secured)</t>
  </si>
  <si>
    <t>Long Term Loans (Current Portion)</t>
  </si>
  <si>
    <t>Trade &amp; other Payables</t>
  </si>
  <si>
    <t>Accrued Expenses</t>
  </si>
  <si>
    <t>Decrease in Long Term Borrowings</t>
  </si>
  <si>
    <t>Deferred Liability</t>
  </si>
  <si>
    <t>Deffered Tax Liability</t>
  </si>
  <si>
    <t>Capital Work-in-Progress</t>
  </si>
  <si>
    <t>Deferred Tax Liability</t>
  </si>
  <si>
    <t>Debt to Equity</t>
  </si>
  <si>
    <t>Current Ratio</t>
  </si>
  <si>
    <t>Net Margin</t>
  </si>
  <si>
    <t>Operating Margin</t>
  </si>
  <si>
    <t>Ratio</t>
  </si>
  <si>
    <t>As at year end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</si>
  <si>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</si>
  <si>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</si>
  <si>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</si>
  <si>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</si>
  <si>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</si>
  <si>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</si>
  <si>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</si>
  <si>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Balance Sheet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</si>
  <si>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</si>
  <si>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</si>
  <si>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</si>
  <si>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</si>
  <si>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</si>
  <si>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</si>
  <si>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</si>
  <si>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</si>
  <si>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</si>
  <si>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</si>
  <si>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</si>
  <si>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</si>
  <si>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</si>
  <si>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</si>
  <si>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</si>
  <si>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</si>
  <si>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</si>
  <si>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</si>
  <si>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</si>
  <si>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</si>
  <si>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</si>
  <si>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</si>
  <si>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</si>
  <si>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Monno Jute Stafllers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</si>
</sst>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1" fontId="0" fillId="0" borderId="1" xfId="0" applyNumberFormat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5" fontId="1" fillId="0" borderId="3" xfId="0" applyNumberFormat="1" applyFont="1" applyBorder="1"/>
    <xf numFmtId="166" fontId="0" fillId="0" borderId="0" xfId="1" applyNumberFormat="1" applyFont="1"/>
    <xf numFmtId="167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0" borderId="0" xfId="0" applyFont="1"/>
    <xf numFmtId="41" fontId="7" fillId="0" borderId="0" xfId="0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15" sqref="D15"/>
    </sheetView>
  </sheetViews>
  <sheetFormatPr defaultRowHeight="15" x14ac:dyDescent="0.25"/>
  <cols>
    <col min="1" max="1" width="43.42578125" style="1" customWidth="1"/>
    <col min="2" max="2" width="14.28515625" style="1" bestFit="1" customWidth="1"/>
    <col min="3" max="4" width="14" style="1" bestFit="1" customWidth="1"/>
    <col min="5" max="5" width="14.28515625" style="1" bestFit="1" customWidth="1"/>
    <col min="6" max="6" width="14" style="1" bestFit="1" customWidth="1"/>
    <col min="7" max="8" width="14.28515625" style="1" bestFit="1" customWidth="1"/>
    <col min="9" max="16384" width="9.140625" style="1"/>
  </cols>
  <sheetData>
    <row r="1" spans="1:8" x14ac:dyDescent="0.25">
      <c r="A1" s="18" t="s">
        <v>82</v>
      </c>
      <c r="B1"/>
      <c r="C1"/>
      <c r="D1"/>
      <c r="E1"/>
      <c r="F1"/>
      <c r="G1"/>
      <c r="H1"/>
    </row>
    <row r="2" spans="1:8" x14ac:dyDescent="0.25">
      <c r="A2" s="18" t="s">
        <v>58</v>
      </c>
      <c r="B2"/>
      <c r="C2"/>
      <c r="D2"/>
      <c r="E2"/>
      <c r="F2"/>
      <c r="G2"/>
      <c r="H2"/>
    </row>
    <row r="3" spans="1:8" x14ac:dyDescent="0.25">
      <c r="A3" s="18" t="s">
        <v>50</v>
      </c>
      <c r="B3"/>
      <c r="C3"/>
      <c r="D3"/>
      <c r="E3"/>
      <c r="F3"/>
      <c r="G3"/>
      <c r="H3"/>
    </row>
    <row r="4" spans="1:8" s="7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19" t="s">
        <v>0</v>
      </c>
    </row>
    <row r="6" spans="1:8" x14ac:dyDescent="0.25">
      <c r="A6" s="20" t="s">
        <v>1</v>
      </c>
      <c r="B6" s="2">
        <f>SUM(B7:B8)</f>
        <v>2283610567</v>
      </c>
      <c r="C6" s="2">
        <f t="shared" ref="C6:H6" si="0">SUM(C7:C8)</f>
        <v>2274486284</v>
      </c>
      <c r="D6" s="2">
        <f t="shared" si="0"/>
        <v>2267282507</v>
      </c>
      <c r="E6" s="2">
        <f>SUM(E7:E9)</f>
        <v>2326942874</v>
      </c>
      <c r="F6" s="2">
        <f t="shared" si="0"/>
        <v>3888996</v>
      </c>
      <c r="G6" s="2">
        <f t="shared" si="0"/>
        <v>30500194</v>
      </c>
      <c r="H6" s="2">
        <f t="shared" si="0"/>
        <v>25981360</v>
      </c>
    </row>
    <row r="7" spans="1:8" x14ac:dyDescent="0.25">
      <c r="A7" s="1" t="s">
        <v>16</v>
      </c>
      <c r="B7" s="1">
        <v>2170414608</v>
      </c>
      <c r="C7" s="1">
        <v>2161290325</v>
      </c>
      <c r="D7" s="1">
        <v>2154086548</v>
      </c>
      <c r="E7" s="3">
        <v>2135547422</v>
      </c>
      <c r="F7" s="3">
        <v>3888996</v>
      </c>
      <c r="G7" s="1">
        <v>30500194</v>
      </c>
      <c r="H7" s="1">
        <v>25981360</v>
      </c>
    </row>
    <row r="8" spans="1:8" x14ac:dyDescent="0.25">
      <c r="A8" s="1" t="s">
        <v>34</v>
      </c>
      <c r="B8" s="1">
        <v>113195959</v>
      </c>
      <c r="C8" s="1">
        <v>113195959</v>
      </c>
      <c r="D8" s="1">
        <v>113195959</v>
      </c>
      <c r="E8" s="3">
        <v>78199493</v>
      </c>
      <c r="F8" s="3"/>
    </row>
    <row r="9" spans="1:8" x14ac:dyDescent="0.25">
      <c r="A9" s="1" t="s">
        <v>43</v>
      </c>
      <c r="E9" s="3">
        <v>113195959</v>
      </c>
      <c r="F9" s="3"/>
    </row>
    <row r="10" spans="1:8" x14ac:dyDescent="0.25">
      <c r="E10" s="3"/>
      <c r="F10" s="3"/>
    </row>
    <row r="11" spans="1:8" x14ac:dyDescent="0.25">
      <c r="A11" s="20" t="s">
        <v>2</v>
      </c>
      <c r="B11" s="2">
        <f>SUM(B12:B16)</f>
        <v>759952579</v>
      </c>
      <c r="C11" s="2">
        <f t="shared" ref="C11:H11" si="1">SUM(C12:C16)</f>
        <v>793939068</v>
      </c>
      <c r="D11" s="2">
        <f t="shared" si="1"/>
        <v>783381023</v>
      </c>
      <c r="E11" s="2">
        <f t="shared" si="1"/>
        <v>887939747</v>
      </c>
      <c r="F11" s="2">
        <f t="shared" si="1"/>
        <v>74129505</v>
      </c>
      <c r="G11" s="2">
        <f t="shared" si="1"/>
        <v>61733994</v>
      </c>
      <c r="H11" s="2">
        <f t="shared" si="1"/>
        <v>60922708</v>
      </c>
    </row>
    <row r="12" spans="1:8" x14ac:dyDescent="0.25">
      <c r="A12" s="3" t="s">
        <v>8</v>
      </c>
      <c r="B12" s="3">
        <v>297663954</v>
      </c>
      <c r="C12" s="3">
        <v>347164704</v>
      </c>
      <c r="D12" s="3">
        <v>333780837</v>
      </c>
      <c r="E12" s="3">
        <v>348365177</v>
      </c>
      <c r="F12" s="3">
        <v>31974689</v>
      </c>
      <c r="G12" s="1">
        <v>24715517</v>
      </c>
      <c r="H12" s="1">
        <v>19579889</v>
      </c>
    </row>
    <row r="13" spans="1:8" x14ac:dyDescent="0.25">
      <c r="A13" s="3" t="s">
        <v>17</v>
      </c>
      <c r="B13" s="3">
        <v>172899480</v>
      </c>
      <c r="C13" s="3">
        <v>146096915</v>
      </c>
      <c r="D13" s="3">
        <v>142648497</v>
      </c>
      <c r="E13" s="3">
        <v>174351319</v>
      </c>
      <c r="F13" s="3">
        <v>23320296</v>
      </c>
      <c r="G13" s="1">
        <v>17546909</v>
      </c>
      <c r="H13" s="1">
        <v>21289319</v>
      </c>
    </row>
    <row r="14" spans="1:8" x14ac:dyDescent="0.25">
      <c r="A14" s="3" t="s">
        <v>11</v>
      </c>
      <c r="B14" s="1">
        <v>265596578</v>
      </c>
      <c r="C14" s="3">
        <v>271192189</v>
      </c>
      <c r="D14" s="3">
        <v>297895682</v>
      </c>
      <c r="E14" s="3">
        <v>244125206</v>
      </c>
      <c r="F14" s="3">
        <v>13218516</v>
      </c>
      <c r="G14" s="1">
        <v>15100784</v>
      </c>
      <c r="H14" s="1">
        <v>15604088</v>
      </c>
    </row>
    <row r="15" spans="1:8" x14ac:dyDescent="0.25">
      <c r="A15" s="3" t="s">
        <v>18</v>
      </c>
      <c r="E15" s="1">
        <v>102768311</v>
      </c>
      <c r="F15" s="1">
        <v>1637263</v>
      </c>
      <c r="G15" s="1">
        <v>1637263</v>
      </c>
      <c r="H15" s="1">
        <v>1637263</v>
      </c>
    </row>
    <row r="16" spans="1:8" x14ac:dyDescent="0.25">
      <c r="A16" s="1" t="s">
        <v>3</v>
      </c>
      <c r="B16" s="1">
        <v>23792567</v>
      </c>
      <c r="C16" s="1">
        <v>29485260</v>
      </c>
      <c r="D16" s="1">
        <v>9056007</v>
      </c>
      <c r="E16" s="1">
        <v>18329734</v>
      </c>
      <c r="F16" s="1">
        <v>3978741</v>
      </c>
      <c r="G16" s="1">
        <v>2733521</v>
      </c>
      <c r="H16" s="1">
        <v>2812149</v>
      </c>
    </row>
    <row r="18" spans="1:8" x14ac:dyDescent="0.25">
      <c r="A18" s="2"/>
      <c r="B18" s="2">
        <f>SUM(B6,B11)-1</f>
        <v>3043563145</v>
      </c>
      <c r="C18" s="2">
        <f t="shared" ref="C18:H18" si="2">SUM(C6,C11)</f>
        <v>3068425352</v>
      </c>
      <c r="D18" s="2">
        <f t="shared" si="2"/>
        <v>3050663530</v>
      </c>
      <c r="E18" s="2">
        <f t="shared" si="2"/>
        <v>3214882621</v>
      </c>
      <c r="F18" s="2">
        <f t="shared" si="2"/>
        <v>78018501</v>
      </c>
      <c r="G18" s="2">
        <f t="shared" si="2"/>
        <v>92234188</v>
      </c>
      <c r="H18" s="2">
        <f t="shared" si="2"/>
        <v>86904068</v>
      </c>
    </row>
    <row r="20" spans="1:8" ht="15.75" x14ac:dyDescent="0.25">
      <c r="A20" s="21" t="s">
        <v>51</v>
      </c>
    </row>
    <row r="21" spans="1:8" ht="15.75" x14ac:dyDescent="0.25">
      <c r="A21" s="22" t="s">
        <v>52</v>
      </c>
    </row>
    <row r="22" spans="1:8" s="2" customFormat="1" x14ac:dyDescent="0.25">
      <c r="A22" s="20" t="s">
        <v>54</v>
      </c>
      <c r="B22" s="2">
        <f>SUM(B23:B24)</f>
        <v>32498357</v>
      </c>
      <c r="C22" s="2">
        <f>SUM(C23:C24)</f>
        <v>17772138</v>
      </c>
      <c r="D22" s="2">
        <f t="shared" ref="D22:H22" si="3">SUM(D23:D24)</f>
        <v>11863330</v>
      </c>
      <c r="E22" s="2">
        <f t="shared" si="3"/>
        <v>240019974</v>
      </c>
      <c r="F22" s="2">
        <f t="shared" si="3"/>
        <v>0</v>
      </c>
      <c r="G22" s="2">
        <f t="shared" si="3"/>
        <v>0</v>
      </c>
      <c r="H22" s="2">
        <f t="shared" si="3"/>
        <v>0</v>
      </c>
    </row>
    <row r="23" spans="1:8" x14ac:dyDescent="0.25">
      <c r="A23" s="1" t="s">
        <v>36</v>
      </c>
      <c r="B23" s="1">
        <v>19309368</v>
      </c>
      <c r="C23" s="1">
        <v>4734152</v>
      </c>
      <c r="E23" s="1">
        <v>230154280</v>
      </c>
    </row>
    <row r="24" spans="1:8" x14ac:dyDescent="0.25">
      <c r="A24" s="1" t="s">
        <v>35</v>
      </c>
      <c r="B24" s="1">
        <v>13188989</v>
      </c>
      <c r="C24" s="1">
        <v>13037986</v>
      </c>
      <c r="D24" s="1">
        <v>11863330</v>
      </c>
      <c r="E24" s="1">
        <v>9865694</v>
      </c>
    </row>
    <row r="26" spans="1:8" x14ac:dyDescent="0.25">
      <c r="A26" s="20" t="s">
        <v>55</v>
      </c>
      <c r="B26" s="2">
        <f>SUM(B27:B35)</f>
        <v>702690618</v>
      </c>
      <c r="C26" s="2">
        <f t="shared" ref="C26:H26" si="4">SUM(C27:C35)</f>
        <v>772844355</v>
      </c>
      <c r="D26" s="2">
        <f t="shared" si="4"/>
        <v>762967425</v>
      </c>
      <c r="E26" s="2">
        <f t="shared" si="4"/>
        <v>708812397</v>
      </c>
      <c r="F26" s="2">
        <f t="shared" si="4"/>
        <v>57118932</v>
      </c>
      <c r="G26" s="2">
        <f t="shared" si="4"/>
        <v>67716050</v>
      </c>
      <c r="H26" s="2">
        <f t="shared" si="4"/>
        <v>56707749</v>
      </c>
    </row>
    <row r="27" spans="1:8" x14ac:dyDescent="0.25">
      <c r="A27" s="1" t="s">
        <v>23</v>
      </c>
      <c r="B27" s="1">
        <v>382176967</v>
      </c>
      <c r="C27" s="1">
        <v>376786535</v>
      </c>
      <c r="D27" s="1">
        <v>430469590</v>
      </c>
      <c r="E27" s="1">
        <v>489185131</v>
      </c>
      <c r="F27" s="1">
        <v>41690241</v>
      </c>
      <c r="G27" s="1">
        <v>39377171</v>
      </c>
      <c r="H27" s="1">
        <v>16607674</v>
      </c>
    </row>
    <row r="28" spans="1:8" x14ac:dyDescent="0.25">
      <c r="A28" s="1" t="s">
        <v>37</v>
      </c>
      <c r="B28" s="1">
        <v>16744000</v>
      </c>
      <c r="C28" s="1">
        <v>16744000</v>
      </c>
      <c r="D28" s="1">
        <v>2311589</v>
      </c>
      <c r="E28" s="1">
        <v>53473200</v>
      </c>
    </row>
    <row r="29" spans="1:8" x14ac:dyDescent="0.25">
      <c r="A29" s="1" t="s">
        <v>38</v>
      </c>
      <c r="B29" s="1">
        <v>74943693</v>
      </c>
      <c r="C29" s="1">
        <v>120402375</v>
      </c>
      <c r="D29" s="1">
        <v>101689557</v>
      </c>
      <c r="E29" s="1">
        <v>67638682</v>
      </c>
    </row>
    <row r="30" spans="1:8" x14ac:dyDescent="0.25">
      <c r="A30" s="1" t="s">
        <v>39</v>
      </c>
      <c r="B30" s="1">
        <v>35662620</v>
      </c>
      <c r="C30" s="1">
        <v>24619082</v>
      </c>
      <c r="D30" s="1">
        <v>20771388</v>
      </c>
      <c r="E30" s="1">
        <v>18658911</v>
      </c>
    </row>
    <row r="31" spans="1:8" x14ac:dyDescent="0.25">
      <c r="A31" s="1" t="s">
        <v>24</v>
      </c>
      <c r="B31" s="1">
        <v>158619037</v>
      </c>
      <c r="C31" s="1">
        <v>197380901</v>
      </c>
      <c r="D31" s="1">
        <v>167895482</v>
      </c>
      <c r="E31" s="1">
        <v>36793886</v>
      </c>
      <c r="F31" s="1">
        <v>469390</v>
      </c>
      <c r="G31" s="1">
        <v>677555</v>
      </c>
      <c r="H31" s="1">
        <v>73750</v>
      </c>
    </row>
    <row r="32" spans="1:8" x14ac:dyDescent="0.25">
      <c r="A32" s="1" t="s">
        <v>25</v>
      </c>
      <c r="F32" s="1">
        <v>8864023</v>
      </c>
      <c r="G32" s="1">
        <v>19743341</v>
      </c>
      <c r="H32" s="1">
        <v>28198751</v>
      </c>
    </row>
    <row r="33" spans="1:8" x14ac:dyDescent="0.25">
      <c r="A33" s="1" t="s">
        <v>26</v>
      </c>
      <c r="B33" s="1">
        <v>25500616</v>
      </c>
      <c r="C33" s="1">
        <v>26489909</v>
      </c>
      <c r="D33" s="1">
        <v>28130724</v>
      </c>
      <c r="E33" s="1">
        <v>28534045</v>
      </c>
      <c r="F33" s="1">
        <v>5727785</v>
      </c>
      <c r="G33" s="1">
        <v>7067308</v>
      </c>
      <c r="H33" s="1">
        <v>9375377</v>
      </c>
    </row>
    <row r="34" spans="1:8" x14ac:dyDescent="0.25">
      <c r="A34" s="1" t="s">
        <v>27</v>
      </c>
      <c r="B34" s="1">
        <v>9043685</v>
      </c>
      <c r="C34" s="1">
        <v>10421553</v>
      </c>
      <c r="D34" s="1">
        <v>11699095</v>
      </c>
      <c r="E34" s="1">
        <v>13828542</v>
      </c>
      <c r="F34" s="1">
        <v>367493</v>
      </c>
      <c r="G34" s="1">
        <v>850675</v>
      </c>
      <c r="H34" s="1">
        <v>1206171</v>
      </c>
    </row>
    <row r="35" spans="1:8" x14ac:dyDescent="0.25">
      <c r="A35" s="1" t="s">
        <v>44</v>
      </c>
      <c r="E35" s="1">
        <v>700000</v>
      </c>
      <c r="H35" s="1">
        <v>1246026</v>
      </c>
    </row>
    <row r="36" spans="1:8" s="2" customFormat="1" x14ac:dyDescent="0.25">
      <c r="B36" s="2">
        <f>B26+B22</f>
        <v>735188975</v>
      </c>
      <c r="C36" s="2">
        <f t="shared" ref="C36:H36" si="5">C26+C22</f>
        <v>790616493</v>
      </c>
      <c r="D36" s="2">
        <f t="shared" si="5"/>
        <v>774830755</v>
      </c>
      <c r="E36" s="2">
        <f t="shared" si="5"/>
        <v>948832371</v>
      </c>
      <c r="F36" s="2">
        <f t="shared" si="5"/>
        <v>57118932</v>
      </c>
      <c r="G36" s="2">
        <f t="shared" si="5"/>
        <v>67716050</v>
      </c>
      <c r="H36" s="2">
        <f t="shared" si="5"/>
        <v>56707749</v>
      </c>
    </row>
    <row r="37" spans="1:8" x14ac:dyDescent="0.25">
      <c r="A37" s="2"/>
      <c r="B37" s="2"/>
      <c r="C37" s="2"/>
      <c r="D37" s="2"/>
      <c r="E37" s="2"/>
    </row>
    <row r="38" spans="1:8" x14ac:dyDescent="0.25">
      <c r="A38" s="20" t="s">
        <v>53</v>
      </c>
      <c r="B38" s="2">
        <f>SUM(B39:B43)</f>
        <v>2308374170</v>
      </c>
      <c r="C38" s="2">
        <f t="shared" ref="C38:H38" si="6">SUM(C39:C43)</f>
        <v>2277808859</v>
      </c>
      <c r="D38" s="2">
        <f t="shared" si="6"/>
        <v>2275832775</v>
      </c>
      <c r="E38" s="2">
        <f t="shared" si="6"/>
        <v>2266050250</v>
      </c>
      <c r="F38" s="2">
        <f t="shared" si="6"/>
        <v>20899569</v>
      </c>
      <c r="G38" s="2">
        <f t="shared" si="6"/>
        <v>24518138</v>
      </c>
      <c r="H38" s="2">
        <f t="shared" si="6"/>
        <v>30196319</v>
      </c>
    </row>
    <row r="39" spans="1:8" x14ac:dyDescent="0.25">
      <c r="A39" s="1" t="s">
        <v>19</v>
      </c>
      <c r="B39" s="1">
        <v>239280200</v>
      </c>
      <c r="C39" s="1">
        <v>239280200</v>
      </c>
      <c r="D39" s="1">
        <v>239280200</v>
      </c>
      <c r="E39" s="1">
        <v>239280200</v>
      </c>
      <c r="F39" s="1">
        <v>4000000</v>
      </c>
      <c r="G39" s="1">
        <v>4600000</v>
      </c>
      <c r="H39" s="1">
        <v>20700000</v>
      </c>
    </row>
    <row r="40" spans="1:8" x14ac:dyDescent="0.25">
      <c r="A40" s="1" t="s">
        <v>20</v>
      </c>
      <c r="F40" s="1">
        <v>2950000</v>
      </c>
      <c r="G40" s="1">
        <v>2950000</v>
      </c>
    </row>
    <row r="41" spans="1:8" x14ac:dyDescent="0.25">
      <c r="A41" s="1" t="s">
        <v>21</v>
      </c>
      <c r="B41" s="1">
        <v>2069093970</v>
      </c>
      <c r="C41" s="1">
        <v>2038528659</v>
      </c>
      <c r="D41" s="1">
        <v>2036552575</v>
      </c>
      <c r="E41" s="1">
        <v>2026770050</v>
      </c>
      <c r="F41" s="1">
        <v>3794368</v>
      </c>
      <c r="G41" s="1">
        <v>3794368</v>
      </c>
      <c r="H41" s="1">
        <v>3794368</v>
      </c>
    </row>
    <row r="42" spans="1:8" x14ac:dyDescent="0.25">
      <c r="A42" s="1" t="s">
        <v>4</v>
      </c>
      <c r="F42" s="1">
        <v>9755201</v>
      </c>
      <c r="G42" s="1">
        <v>13173770</v>
      </c>
      <c r="H42" s="1">
        <v>5701951</v>
      </c>
    </row>
    <row r="43" spans="1:8" x14ac:dyDescent="0.25">
      <c r="A43" s="1" t="s">
        <v>22</v>
      </c>
      <c r="E43" s="1">
        <v>0</v>
      </c>
      <c r="F43" s="1">
        <v>400000</v>
      </c>
    </row>
    <row r="45" spans="1:8" x14ac:dyDescent="0.25">
      <c r="A45" s="2"/>
      <c r="B45" s="2">
        <f t="shared" ref="B45:H45" si="7">SUM(B22,B38,B26)</f>
        <v>3043563145</v>
      </c>
      <c r="C45" s="2">
        <f t="shared" si="7"/>
        <v>3068425352</v>
      </c>
      <c r="D45" s="2">
        <f t="shared" si="7"/>
        <v>3050663530</v>
      </c>
      <c r="E45" s="2">
        <f t="shared" si="7"/>
        <v>3214882621</v>
      </c>
      <c r="F45" s="2">
        <f t="shared" si="7"/>
        <v>78018501</v>
      </c>
      <c r="G45" s="2">
        <f t="shared" si="7"/>
        <v>92234188</v>
      </c>
      <c r="H45" s="2">
        <f t="shared" si="7"/>
        <v>86904068</v>
      </c>
    </row>
    <row r="47" spans="1:8" s="9" customFormat="1" x14ac:dyDescent="0.25">
      <c r="A47" s="23" t="s">
        <v>56</v>
      </c>
      <c r="B47" s="8">
        <f t="shared" ref="B47:H47" si="8">B38/(B39/10)</f>
        <v>96.471591464734644</v>
      </c>
      <c r="C47" s="8">
        <f t="shared" si="8"/>
        <v>95.194205747069759</v>
      </c>
      <c r="D47" s="8">
        <f t="shared" si="8"/>
        <v>95.111621229002651</v>
      </c>
      <c r="E47" s="8">
        <f t="shared" si="8"/>
        <v>94.702789867276948</v>
      </c>
      <c r="F47" s="8">
        <f t="shared" si="8"/>
        <v>52.248922499999999</v>
      </c>
      <c r="G47" s="8">
        <f t="shared" si="8"/>
        <v>53.3003</v>
      </c>
      <c r="H47" s="8">
        <f t="shared" si="8"/>
        <v>14.587593719806764</v>
      </c>
    </row>
    <row r="48" spans="1:8" x14ac:dyDescent="0.25">
      <c r="A48" s="23" t="s">
        <v>57</v>
      </c>
      <c r="B48" s="1">
        <f>B39/10</f>
        <v>23928020</v>
      </c>
      <c r="C48" s="1">
        <f t="shared" ref="C48:H48" si="9">C39/10</f>
        <v>23928020</v>
      </c>
      <c r="D48" s="1">
        <f t="shared" si="9"/>
        <v>23928020</v>
      </c>
      <c r="E48" s="1">
        <f t="shared" si="9"/>
        <v>23928020</v>
      </c>
      <c r="F48" s="1">
        <f t="shared" si="9"/>
        <v>400000</v>
      </c>
      <c r="G48" s="1">
        <f t="shared" si="9"/>
        <v>460000</v>
      </c>
      <c r="H48" s="1">
        <f t="shared" si="9"/>
        <v>2070000</v>
      </c>
    </row>
    <row r="49" spans="1:1" x14ac:dyDescent="0.25">
      <c r="A4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J18" sqref="J18"/>
    </sheetView>
  </sheetViews>
  <sheetFormatPr defaultRowHeight="15" x14ac:dyDescent="0.25"/>
  <cols>
    <col min="1" max="1" width="46.5703125" style="1" customWidth="1"/>
    <col min="2" max="3" width="14.5703125" style="1" bestFit="1" customWidth="1"/>
    <col min="4" max="4" width="15.42578125" style="1" bestFit="1" customWidth="1"/>
    <col min="5" max="6" width="14.5703125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5">
      <c r="A1" s="18" t="s">
        <v>82</v>
      </c>
      <c r="B1"/>
      <c r="C1"/>
      <c r="D1"/>
      <c r="E1"/>
      <c r="F1"/>
      <c r="G1"/>
    </row>
    <row r="2" spans="1:8" x14ac:dyDescent="0.25">
      <c r="A2" s="18" t="s">
        <v>59</v>
      </c>
      <c r="B2"/>
      <c r="C2"/>
      <c r="D2"/>
      <c r="E2"/>
      <c r="F2"/>
      <c r="G2"/>
    </row>
    <row r="3" spans="1:8" x14ac:dyDescent="0.25">
      <c r="A3" s="18" t="s">
        <v>50</v>
      </c>
      <c r="B3"/>
      <c r="C3"/>
      <c r="D3"/>
      <c r="E3"/>
      <c r="F3"/>
      <c r="G3"/>
    </row>
    <row r="4" spans="1:8" s="7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 s="28">
        <v>2019</v>
      </c>
    </row>
    <row r="5" spans="1:8" ht="15.75" x14ac:dyDescent="0.25">
      <c r="A5" s="23" t="s">
        <v>60</v>
      </c>
      <c r="B5" s="1">
        <v>753989906</v>
      </c>
      <c r="C5" s="1">
        <v>692427630</v>
      </c>
      <c r="D5" s="27">
        <v>757385343</v>
      </c>
      <c r="E5" s="1">
        <v>819055956</v>
      </c>
      <c r="F5" s="1">
        <v>57673279</v>
      </c>
      <c r="G5" s="1">
        <v>109290806</v>
      </c>
      <c r="H5" s="1">
        <v>143249635</v>
      </c>
    </row>
    <row r="6" spans="1:8" x14ac:dyDescent="0.25">
      <c r="A6" t="s">
        <v>7</v>
      </c>
      <c r="B6" s="10">
        <v>610073859</v>
      </c>
      <c r="C6" s="10">
        <v>546208372</v>
      </c>
      <c r="D6" s="10">
        <v>617334682</v>
      </c>
      <c r="E6" s="10">
        <v>667546472</v>
      </c>
      <c r="F6" s="10">
        <v>47955331</v>
      </c>
      <c r="G6" s="1">
        <v>90796026</v>
      </c>
      <c r="H6" s="1">
        <v>118993730</v>
      </c>
    </row>
    <row r="7" spans="1:8" x14ac:dyDescent="0.25">
      <c r="A7" s="23" t="s">
        <v>5</v>
      </c>
      <c r="B7" s="2">
        <f t="shared" ref="B7:D7" si="0">B5-B6</f>
        <v>143916047</v>
      </c>
      <c r="C7" s="2">
        <f t="shared" si="0"/>
        <v>146219258</v>
      </c>
      <c r="D7" s="2">
        <f t="shared" si="0"/>
        <v>140050661</v>
      </c>
      <c r="E7" s="2">
        <f>E5-E6</f>
        <v>151509484</v>
      </c>
      <c r="F7" s="2">
        <f>F5-F6</f>
        <v>9717948</v>
      </c>
      <c r="G7" s="4">
        <f>G5-G6</f>
        <v>18494780</v>
      </c>
      <c r="H7" s="4">
        <f>H5-H6</f>
        <v>24255905</v>
      </c>
    </row>
    <row r="8" spans="1:8" x14ac:dyDescent="0.25">
      <c r="A8" s="2"/>
      <c r="B8" s="2"/>
      <c r="C8" s="2"/>
      <c r="D8" s="2"/>
      <c r="E8" s="2"/>
      <c r="F8" s="2"/>
    </row>
    <row r="9" spans="1:8" x14ac:dyDescent="0.25">
      <c r="A9" s="23" t="s">
        <v>61</v>
      </c>
      <c r="B9" s="2">
        <f t="shared" ref="B9:D9" si="1">SUM(B10:B11)</f>
        <v>65281298</v>
      </c>
      <c r="C9" s="2">
        <f t="shared" si="1"/>
        <v>76899954</v>
      </c>
      <c r="D9" s="2">
        <f t="shared" si="1"/>
        <v>84313319</v>
      </c>
      <c r="E9" s="2">
        <f>SUM(E10:E11)</f>
        <v>86901778</v>
      </c>
      <c r="F9" s="2">
        <f>SUM(F10:F11)</f>
        <v>7188785</v>
      </c>
      <c r="G9" s="2">
        <f t="shared" ref="G9:H9" si="2">SUM(G10:G11)</f>
        <v>8181544</v>
      </c>
      <c r="H9" s="2">
        <f t="shared" si="2"/>
        <v>10061249</v>
      </c>
    </row>
    <row r="10" spans="1:8" x14ac:dyDescent="0.25">
      <c r="A10" s="3" t="s">
        <v>28</v>
      </c>
      <c r="B10" s="3">
        <v>37589806</v>
      </c>
      <c r="C10" s="3">
        <v>42461414</v>
      </c>
      <c r="D10" s="3">
        <v>47454061</v>
      </c>
      <c r="E10" s="3">
        <v>52471130</v>
      </c>
      <c r="F10" s="3">
        <v>5165906</v>
      </c>
      <c r="G10" s="1">
        <v>6317452</v>
      </c>
      <c r="H10" s="1">
        <v>7442051</v>
      </c>
    </row>
    <row r="11" spans="1:8" x14ac:dyDescent="0.25">
      <c r="A11" s="3" t="s">
        <v>14</v>
      </c>
      <c r="B11" s="3">
        <v>27691492</v>
      </c>
      <c r="C11" s="3">
        <v>34438540</v>
      </c>
      <c r="D11" s="3">
        <v>36859258</v>
      </c>
      <c r="E11" s="3">
        <v>34430648</v>
      </c>
      <c r="F11" s="3">
        <v>2022879</v>
      </c>
      <c r="G11" s="1">
        <v>1864092</v>
      </c>
      <c r="H11" s="1">
        <v>2619198</v>
      </c>
    </row>
    <row r="12" spans="1:8" x14ac:dyDescent="0.25">
      <c r="A12" s="3"/>
    </row>
    <row r="13" spans="1:8" x14ac:dyDescent="0.25">
      <c r="A13" s="23" t="s">
        <v>6</v>
      </c>
      <c r="B13" s="11">
        <f t="shared" ref="B13:D13" si="3">B7-B9</f>
        <v>78634749</v>
      </c>
      <c r="C13" s="11">
        <f t="shared" si="3"/>
        <v>69319304</v>
      </c>
      <c r="D13" s="11">
        <f t="shared" si="3"/>
        <v>55737342</v>
      </c>
      <c r="E13" s="11">
        <f>E7-E9</f>
        <v>64607706</v>
      </c>
      <c r="F13" s="11">
        <f>F7-F9</f>
        <v>2529163</v>
      </c>
      <c r="G13" s="11">
        <f t="shared" ref="G13:H13" si="4">G7-G9</f>
        <v>10313236</v>
      </c>
      <c r="H13" s="11">
        <f t="shared" si="4"/>
        <v>14194656</v>
      </c>
    </row>
    <row r="14" spans="1:8" x14ac:dyDescent="0.25">
      <c r="A14" s="24" t="s">
        <v>62</v>
      </c>
      <c r="B14" s="11"/>
      <c r="C14" s="11"/>
      <c r="D14" s="11"/>
      <c r="E14" s="11"/>
      <c r="F14" s="11"/>
      <c r="G14" s="11"/>
    </row>
    <row r="15" spans="1:8" x14ac:dyDescent="0.25">
      <c r="A15" s="1" t="s">
        <v>15</v>
      </c>
      <c r="B15" s="3">
        <v>67322281</v>
      </c>
      <c r="C15" s="3">
        <v>65608938</v>
      </c>
      <c r="D15" s="3">
        <v>50790590</v>
      </c>
      <c r="E15" s="12">
        <v>61158662</v>
      </c>
      <c r="F15" s="12">
        <v>2214641</v>
      </c>
      <c r="G15" s="1">
        <v>4697384</v>
      </c>
      <c r="H15" s="1">
        <v>4511079</v>
      </c>
    </row>
    <row r="16" spans="1:8" x14ac:dyDescent="0.25">
      <c r="A16" s="1" t="s">
        <v>13</v>
      </c>
      <c r="F16" s="1">
        <v>5894</v>
      </c>
      <c r="G16" s="1">
        <v>9662</v>
      </c>
      <c r="H16" s="1">
        <v>9822</v>
      </c>
    </row>
    <row r="17" spans="1:8" x14ac:dyDescent="0.25">
      <c r="A17" s="23" t="s">
        <v>63</v>
      </c>
      <c r="B17" s="2">
        <f t="shared" ref="B17:D17" si="5">B13-B15+B16</f>
        <v>11312468</v>
      </c>
      <c r="C17" s="2">
        <f t="shared" si="5"/>
        <v>3710366</v>
      </c>
      <c r="D17" s="2">
        <f t="shared" si="5"/>
        <v>4946752</v>
      </c>
      <c r="E17" s="2">
        <f>E13-E15+E16</f>
        <v>3449044</v>
      </c>
      <c r="F17" s="2">
        <f>F13-F15+F16</f>
        <v>320416</v>
      </c>
      <c r="G17" s="2">
        <f t="shared" ref="G17:H17" si="6">G13-G15+G16</f>
        <v>5625514</v>
      </c>
      <c r="H17" s="2">
        <f t="shared" si="6"/>
        <v>9693399</v>
      </c>
    </row>
    <row r="18" spans="1:8" x14ac:dyDescent="0.25">
      <c r="A18" t="s">
        <v>64</v>
      </c>
      <c r="B18" s="12">
        <v>538689</v>
      </c>
      <c r="C18" s="12">
        <v>176684</v>
      </c>
      <c r="D18" s="12">
        <v>235560</v>
      </c>
      <c r="E18" s="3">
        <v>164240</v>
      </c>
      <c r="F18" s="3">
        <v>14977</v>
      </c>
      <c r="G18" s="1">
        <v>267422</v>
      </c>
      <c r="H18" s="1">
        <v>461123</v>
      </c>
    </row>
    <row r="19" spans="1:8" x14ac:dyDescent="0.25">
      <c r="A19" s="23" t="s">
        <v>65</v>
      </c>
      <c r="B19" s="2">
        <f t="shared" ref="B19:D19" si="7">B17-B18</f>
        <v>10773779</v>
      </c>
      <c r="C19" s="2">
        <f t="shared" si="7"/>
        <v>3533682</v>
      </c>
      <c r="D19" s="2">
        <f t="shared" si="7"/>
        <v>4711192</v>
      </c>
      <c r="E19" s="2">
        <f>E17-E18</f>
        <v>3284804</v>
      </c>
      <c r="F19" s="2">
        <f>F17-F18</f>
        <v>305439</v>
      </c>
      <c r="G19" s="2">
        <f t="shared" ref="G19:H19" si="8">G17-G18</f>
        <v>5358092</v>
      </c>
      <c r="H19" s="2">
        <f t="shared" si="8"/>
        <v>9232276</v>
      </c>
    </row>
    <row r="20" spans="1:8" x14ac:dyDescent="0.25">
      <c r="A20" s="20" t="s">
        <v>66</v>
      </c>
      <c r="B20" s="11">
        <f>SUM(B21:B22)</f>
        <v>-2430932</v>
      </c>
      <c r="C20" s="11">
        <f t="shared" ref="C20:H20" si="9">SUM(C21:C22)</f>
        <v>-989293</v>
      </c>
      <c r="D20" s="11">
        <f t="shared" si="9"/>
        <v>-1640815</v>
      </c>
      <c r="E20" s="11">
        <f t="shared" si="9"/>
        <v>-1103321</v>
      </c>
      <c r="F20" s="11">
        <f t="shared" si="9"/>
        <v>-76359</v>
      </c>
      <c r="G20" s="11">
        <f t="shared" si="9"/>
        <v>-1339523</v>
      </c>
      <c r="H20" s="11">
        <f t="shared" si="9"/>
        <v>-3554095</v>
      </c>
    </row>
    <row r="21" spans="1:8" s="3" customFormat="1" x14ac:dyDescent="0.25">
      <c r="A21" s="3" t="s">
        <v>10</v>
      </c>
      <c r="B21" s="3">
        <v>-2430932</v>
      </c>
      <c r="C21" s="12">
        <v>-989293</v>
      </c>
      <c r="D21" s="12">
        <v>-1640815</v>
      </c>
      <c r="E21" s="3">
        <v>-903321</v>
      </c>
      <c r="F21" s="3">
        <v>-76359</v>
      </c>
      <c r="G21" s="3">
        <v>-1339523</v>
      </c>
      <c r="H21" s="3">
        <v>-2308069</v>
      </c>
    </row>
    <row r="22" spans="1:8" s="3" customFormat="1" x14ac:dyDescent="0.25">
      <c r="A22" s="3" t="s">
        <v>42</v>
      </c>
      <c r="C22" s="12"/>
      <c r="D22" s="12"/>
      <c r="E22" s="3">
        <v>-200000</v>
      </c>
      <c r="H22" s="3">
        <v>-1246026</v>
      </c>
    </row>
    <row r="23" spans="1:8" x14ac:dyDescent="0.25">
      <c r="A23" s="23" t="s">
        <v>67</v>
      </c>
      <c r="B23" s="13">
        <f>B19+B20</f>
        <v>8342847</v>
      </c>
      <c r="C23" s="13">
        <f t="shared" ref="C23:H23" si="10">C19+C20</f>
        <v>2544389</v>
      </c>
      <c r="D23" s="13">
        <f t="shared" si="10"/>
        <v>3070377</v>
      </c>
      <c r="E23" s="13">
        <f t="shared" si="10"/>
        <v>2181483</v>
      </c>
      <c r="F23" s="13">
        <f t="shared" si="10"/>
        <v>229080</v>
      </c>
      <c r="G23" s="13">
        <f t="shared" si="10"/>
        <v>4018569</v>
      </c>
      <c r="H23" s="13">
        <f t="shared" si="10"/>
        <v>5678181</v>
      </c>
    </row>
    <row r="24" spans="1:8" x14ac:dyDescent="0.25">
      <c r="A24" s="25"/>
      <c r="B24" s="11"/>
      <c r="C24" s="11"/>
      <c r="D24" s="11"/>
      <c r="E24" s="11"/>
      <c r="F24" s="11"/>
    </row>
    <row r="25" spans="1:8" s="9" customFormat="1" x14ac:dyDescent="0.25">
      <c r="A25" s="23" t="s">
        <v>68</v>
      </c>
      <c r="B25" s="15">
        <f>B23/('1'!B39/10)</f>
        <v>0.34866432742867987</v>
      </c>
      <c r="C25" s="15">
        <f>C23/('1'!C39/10)</f>
        <v>0.10633512509601714</v>
      </c>
      <c r="D25" s="15">
        <f>D23/('1'!D39/10)</f>
        <v>0.12831721972816806</v>
      </c>
      <c r="E25" s="15">
        <f>E23/('1'!E39/10)</f>
        <v>9.1168554690275252E-2</v>
      </c>
      <c r="F25" s="15">
        <f>F23/('1'!F39/10)</f>
        <v>0.57269999999999999</v>
      </c>
      <c r="G25" s="15">
        <f>G23/('1'!G39/10)</f>
        <v>8.7360195652173918</v>
      </c>
      <c r="H25" s="15">
        <f>H23/('1'!H39/10)</f>
        <v>2.7430826086956523</v>
      </c>
    </row>
    <row r="26" spans="1:8" x14ac:dyDescent="0.25">
      <c r="A26" s="24" t="s">
        <v>69</v>
      </c>
      <c r="B26" s="1">
        <f>'1'!B39/10</f>
        <v>23928020</v>
      </c>
      <c r="C26" s="1">
        <f>'1'!C39/10</f>
        <v>23928020</v>
      </c>
      <c r="D26" s="1">
        <f>'1'!D39/10</f>
        <v>23928020</v>
      </c>
      <c r="E26" s="1">
        <f>'1'!E39/10</f>
        <v>23928020</v>
      </c>
      <c r="F26" s="1">
        <f>'1'!F39/10</f>
        <v>400000</v>
      </c>
      <c r="G26" s="1">
        <f>'1'!G39/10</f>
        <v>460000</v>
      </c>
      <c r="H26" s="1">
        <f>'1'!H39/10</f>
        <v>2070000</v>
      </c>
    </row>
    <row r="49" spans="1:1" x14ac:dyDescent="0.25">
      <c r="A49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abSelected="1" workbookViewId="0">
      <pane xSplit="1" ySplit="4" topLeftCell="B18" activePane="bottomRight" state="frozen"/>
      <selection pane="topRight" activeCell="B1" sqref="B1"/>
      <selection pane="bottomLeft" activeCell="A6" sqref="A6"/>
      <selection pane="bottomRight" activeCell="D33" sqref="D33"/>
    </sheetView>
  </sheetViews>
  <sheetFormatPr defaultRowHeight="15" x14ac:dyDescent="0.25"/>
  <cols>
    <col min="1" max="1" width="46.5703125" style="1" customWidth="1"/>
    <col min="2" max="6" width="14.5703125" style="1" bestFit="1" customWidth="1"/>
    <col min="7" max="7" width="12.5703125" style="1" bestFit="1" customWidth="1"/>
    <col min="8" max="8" width="13.42578125" style="1" bestFit="1" customWidth="1"/>
    <col min="9" max="16384" width="9.140625" style="1"/>
  </cols>
  <sheetData>
    <row r="1" spans="1:8" x14ac:dyDescent="0.25">
      <c r="A1" s="18" t="s">
        <v>82</v>
      </c>
      <c r="B1"/>
      <c r="C1"/>
      <c r="D1"/>
      <c r="E1"/>
      <c r="F1"/>
      <c r="G1"/>
      <c r="H1"/>
    </row>
    <row r="2" spans="1:8" x14ac:dyDescent="0.25">
      <c r="A2" s="18" t="s">
        <v>70</v>
      </c>
      <c r="B2"/>
      <c r="C2"/>
      <c r="D2"/>
      <c r="E2"/>
      <c r="F2"/>
      <c r="G2"/>
      <c r="H2"/>
    </row>
    <row r="3" spans="1:8" x14ac:dyDescent="0.25">
      <c r="A3" s="18" t="s">
        <v>50</v>
      </c>
      <c r="B3"/>
      <c r="C3"/>
      <c r="D3"/>
      <c r="E3"/>
      <c r="F3"/>
      <c r="G3"/>
      <c r="H3"/>
    </row>
    <row r="4" spans="1:8" s="7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3" t="s">
        <v>71</v>
      </c>
    </row>
    <row r="6" spans="1:8" x14ac:dyDescent="0.25">
      <c r="A6" s="1" t="s">
        <v>29</v>
      </c>
      <c r="B6" s="1">
        <v>754111106</v>
      </c>
      <c r="C6" s="1">
        <v>719230195</v>
      </c>
      <c r="D6" s="1">
        <v>760833761</v>
      </c>
      <c r="E6" s="1">
        <v>787353134</v>
      </c>
      <c r="F6" s="1">
        <v>45667648</v>
      </c>
      <c r="G6" s="1">
        <v>115073855</v>
      </c>
      <c r="H6" s="1">
        <v>139517047</v>
      </c>
    </row>
    <row r="7" spans="1:8" x14ac:dyDescent="0.25">
      <c r="A7" s="3" t="s">
        <v>30</v>
      </c>
      <c r="B7" s="1">
        <v>-682905168</v>
      </c>
      <c r="C7" s="1">
        <v>-628116747</v>
      </c>
      <c r="D7" s="1">
        <v>-724168212</v>
      </c>
      <c r="E7" s="1">
        <v>-665175493</v>
      </c>
      <c r="F7" s="1">
        <v>-81100948</v>
      </c>
      <c r="G7" s="1">
        <v>-76931861</v>
      </c>
      <c r="H7" s="1">
        <v>-111575987</v>
      </c>
    </row>
    <row r="8" spans="1:8" x14ac:dyDescent="0.25">
      <c r="A8" s="3" t="s">
        <v>31</v>
      </c>
      <c r="B8" s="1">
        <v>-58973132</v>
      </c>
      <c r="C8" s="1">
        <v>-54788399</v>
      </c>
      <c r="D8" s="1">
        <v>-47861746</v>
      </c>
      <c r="E8" s="1">
        <v>-59574930</v>
      </c>
      <c r="F8" s="1">
        <v>-2214641</v>
      </c>
      <c r="G8" s="1">
        <v>-4697384</v>
      </c>
      <c r="H8" s="1">
        <v>-4511079</v>
      </c>
    </row>
    <row r="9" spans="1:8" x14ac:dyDescent="0.25">
      <c r="A9" s="3" t="s">
        <v>32</v>
      </c>
      <c r="F9" s="1">
        <v>-814813</v>
      </c>
      <c r="G9" s="1">
        <v>-1392460</v>
      </c>
      <c r="H9" s="1">
        <v>-529056</v>
      </c>
    </row>
    <row r="10" spans="1:8" ht="15.75" x14ac:dyDescent="0.25">
      <c r="A10" s="26"/>
      <c r="B10" s="4">
        <f t="shared" ref="B10:D10" si="0">SUM(B6:B9)</f>
        <v>12232806</v>
      </c>
      <c r="C10" s="4">
        <f t="shared" si="0"/>
        <v>36325049</v>
      </c>
      <c r="D10" s="4">
        <f t="shared" si="0"/>
        <v>-11196197</v>
      </c>
      <c r="E10" s="4">
        <f>SUM(E6:E9)</f>
        <v>62602711</v>
      </c>
      <c r="F10" s="4">
        <f>SUM(F6:F9)</f>
        <v>-38462754</v>
      </c>
      <c r="G10" s="4">
        <f t="shared" ref="G10:H10" si="1">SUM(G6:G9)</f>
        <v>32052150</v>
      </c>
      <c r="H10" s="4">
        <f t="shared" si="1"/>
        <v>22900925</v>
      </c>
    </row>
    <row r="11" spans="1:8" ht="15.75" x14ac:dyDescent="0.25">
      <c r="A11" s="26"/>
    </row>
    <row r="12" spans="1:8" x14ac:dyDescent="0.25">
      <c r="A12" s="23" t="s">
        <v>72</v>
      </c>
    </row>
    <row r="13" spans="1:8" x14ac:dyDescent="0.25">
      <c r="A13" s="5" t="s">
        <v>9</v>
      </c>
      <c r="B13" s="1">
        <v>-2143189</v>
      </c>
      <c r="C13" s="1">
        <v>-6847113</v>
      </c>
      <c r="D13" s="1">
        <v>-38805974</v>
      </c>
      <c r="E13" s="1">
        <v>-27756060</v>
      </c>
      <c r="F13" s="1">
        <v>-64900</v>
      </c>
      <c r="G13" s="1">
        <v>-30584300</v>
      </c>
      <c r="H13" s="1">
        <v>-52800</v>
      </c>
    </row>
    <row r="14" spans="1:8" x14ac:dyDescent="0.25">
      <c r="A14" s="25"/>
      <c r="B14" s="4">
        <f t="shared" ref="B14:D14" si="2">SUM(B13:B13)</f>
        <v>-2143189</v>
      </c>
      <c r="C14" s="4">
        <f t="shared" si="2"/>
        <v>-6847113</v>
      </c>
      <c r="D14" s="4">
        <f t="shared" si="2"/>
        <v>-38805974</v>
      </c>
      <c r="E14" s="4">
        <f>SUM(E13:E13)</f>
        <v>-27756060</v>
      </c>
      <c r="F14" s="4">
        <f>SUM(F13:F13)</f>
        <v>-64900</v>
      </c>
      <c r="G14" s="4">
        <f t="shared" ref="G14:H14" si="3">SUM(G13:G13)</f>
        <v>-30584300</v>
      </c>
      <c r="H14" s="4">
        <f t="shared" si="3"/>
        <v>-52800</v>
      </c>
    </row>
    <row r="15" spans="1:8" x14ac:dyDescent="0.25">
      <c r="A15"/>
    </row>
    <row r="16" spans="1:8" x14ac:dyDescent="0.25">
      <c r="A16" s="23" t="s">
        <v>73</v>
      </c>
    </row>
    <row r="17" spans="1:8" s="3" customFormat="1" x14ac:dyDescent="0.25">
      <c r="A17" s="3" t="s">
        <v>40</v>
      </c>
      <c r="B17" s="3">
        <v>-9491864</v>
      </c>
      <c r="C17" s="3">
        <v>-14575216</v>
      </c>
      <c r="D17" s="3">
        <v>-19166563</v>
      </c>
      <c r="E17" s="3">
        <v>51161611</v>
      </c>
    </row>
    <row r="18" spans="1:8" x14ac:dyDescent="0.25">
      <c r="A18" s="3" t="s">
        <v>33</v>
      </c>
      <c r="B18" s="3">
        <v>7250091</v>
      </c>
      <c r="C18" s="3">
        <v>-5390432</v>
      </c>
      <c r="D18" s="3">
        <v>53683055</v>
      </c>
      <c r="E18" s="3">
        <v>58715541</v>
      </c>
      <c r="F18" s="3">
        <v>37672202</v>
      </c>
      <c r="G18" s="1">
        <v>-2313070</v>
      </c>
      <c r="H18" s="1">
        <v>-22769497</v>
      </c>
    </row>
    <row r="19" spans="1:8" x14ac:dyDescent="0.25">
      <c r="A19" s="3" t="s">
        <v>12</v>
      </c>
      <c r="B19" s="3">
        <v>-3888648</v>
      </c>
      <c r="C19" s="3">
        <v>-3668592</v>
      </c>
      <c r="D19" s="3">
        <v>-3768918</v>
      </c>
      <c r="E19" s="3">
        <v>-9834563</v>
      </c>
      <c r="F19" s="3">
        <v>0</v>
      </c>
      <c r="G19" s="1">
        <v>-400000</v>
      </c>
    </row>
    <row r="20" spans="1:8" x14ac:dyDescent="0.25">
      <c r="A20" s="3" t="s">
        <v>41</v>
      </c>
      <c r="B20" s="3">
        <v>0</v>
      </c>
      <c r="C20" s="3">
        <v>-151003</v>
      </c>
      <c r="D20" s="3">
        <v>-1174656</v>
      </c>
      <c r="E20" s="3">
        <v>-1997636</v>
      </c>
      <c r="F20" s="3"/>
    </row>
    <row r="21" spans="1:8" x14ac:dyDescent="0.25">
      <c r="A21" s="25"/>
      <c r="B21" s="6">
        <f>SUM(B17:B20)</f>
        <v>-6130421</v>
      </c>
      <c r="C21" s="6">
        <f>SUM(C17:C20)</f>
        <v>-23785243</v>
      </c>
      <c r="D21" s="6">
        <f>SUM(D17:D20)</f>
        <v>29572918</v>
      </c>
      <c r="E21" s="6">
        <f t="shared" ref="E21:H21" si="4">SUM(E17:E20)</f>
        <v>98044953</v>
      </c>
      <c r="F21" s="6">
        <f t="shared" si="4"/>
        <v>37672202</v>
      </c>
      <c r="G21" s="6">
        <f t="shared" si="4"/>
        <v>-2713070</v>
      </c>
      <c r="H21" s="6">
        <f t="shared" si="4"/>
        <v>-22769497</v>
      </c>
    </row>
    <row r="22" spans="1:8" x14ac:dyDescent="0.25">
      <c r="A22"/>
    </row>
    <row r="23" spans="1:8" x14ac:dyDescent="0.25">
      <c r="A23" s="25" t="s">
        <v>74</v>
      </c>
      <c r="B23" s="2">
        <f t="shared" ref="B23:F23" si="5">SUM(B10,B14,B21)</f>
        <v>3959196</v>
      </c>
      <c r="C23" s="2">
        <f t="shared" si="5"/>
        <v>5692693</v>
      </c>
      <c r="D23" s="2">
        <f t="shared" si="5"/>
        <v>-20429253</v>
      </c>
      <c r="E23" s="2">
        <f t="shared" si="5"/>
        <v>132891604</v>
      </c>
      <c r="F23" s="2">
        <f t="shared" si="5"/>
        <v>-855452</v>
      </c>
      <c r="G23" s="2">
        <f t="shared" ref="G23:H23" si="6">SUM(G10,G14,G21)</f>
        <v>-1245220</v>
      </c>
      <c r="H23" s="2">
        <f t="shared" si="6"/>
        <v>78628</v>
      </c>
    </row>
    <row r="24" spans="1:8" x14ac:dyDescent="0.25">
      <c r="A24" s="24" t="s">
        <v>75</v>
      </c>
      <c r="B24" s="1">
        <v>19833371</v>
      </c>
      <c r="C24" s="1">
        <v>23792567</v>
      </c>
      <c r="D24" s="1">
        <v>29485260</v>
      </c>
      <c r="E24" s="1">
        <v>9056007</v>
      </c>
      <c r="F24" s="1">
        <v>4834193</v>
      </c>
      <c r="G24" s="1">
        <v>3978741</v>
      </c>
      <c r="H24" s="1">
        <v>2733521</v>
      </c>
    </row>
    <row r="25" spans="1:8" x14ac:dyDescent="0.25">
      <c r="A25" s="23" t="s">
        <v>76</v>
      </c>
      <c r="B25" s="2">
        <f t="shared" ref="B25:D25" si="7">SUM(B23:B24)</f>
        <v>23792567</v>
      </c>
      <c r="C25" s="2">
        <f t="shared" si="7"/>
        <v>29485260</v>
      </c>
      <c r="D25" s="2">
        <f t="shared" si="7"/>
        <v>9056007</v>
      </c>
      <c r="E25" s="2">
        <f>SUM(E23:E24)</f>
        <v>141947611</v>
      </c>
      <c r="F25" s="2">
        <f>SUM(F23:F24)</f>
        <v>3978741</v>
      </c>
      <c r="G25" s="2">
        <f t="shared" ref="G25:H25" si="8">SUM(G23:G24)</f>
        <v>2733521</v>
      </c>
      <c r="H25" s="2">
        <f t="shared" si="8"/>
        <v>2812149</v>
      </c>
    </row>
    <row r="26" spans="1:8" x14ac:dyDescent="0.25">
      <c r="A26"/>
      <c r="B26" s="2"/>
      <c r="C26" s="2"/>
      <c r="D26" s="2"/>
      <c r="E26" s="2"/>
      <c r="F26" s="2"/>
      <c r="G26" s="2"/>
      <c r="H26" s="2"/>
    </row>
    <row r="27" spans="1:8" s="9" customFormat="1" x14ac:dyDescent="0.25">
      <c r="A27" s="23" t="s">
        <v>77</v>
      </c>
      <c r="B27" s="8">
        <f>B10/('1'!B39/10)</f>
        <v>0.51123352454569992</v>
      </c>
      <c r="C27" s="8">
        <f>C10/('1'!C39/10)</f>
        <v>1.5180967334530813</v>
      </c>
      <c r="D27" s="8">
        <f>D10/('1'!D39/10)</f>
        <v>-0.46791155306623783</v>
      </c>
      <c r="E27" s="8">
        <f>E10/('1'!E39/10)</f>
        <v>2.6162929903936889</v>
      </c>
      <c r="F27" s="8">
        <f>F10/('1'!F39/10)</f>
        <v>-96.156885000000003</v>
      </c>
      <c r="G27" s="8">
        <f>G10/('1'!G39/10)</f>
        <v>69.678586956521741</v>
      </c>
      <c r="H27" s="8">
        <f>H10/('1'!H39/10)</f>
        <v>11.063248792270532</v>
      </c>
    </row>
    <row r="28" spans="1:8" x14ac:dyDescent="0.25">
      <c r="A28" s="23" t="s">
        <v>78</v>
      </c>
      <c r="B28" s="1">
        <f>'1'!B39/10</f>
        <v>23928020</v>
      </c>
      <c r="C28" s="1">
        <f>'1'!C39/10</f>
        <v>23928020</v>
      </c>
      <c r="D28" s="1">
        <f>'1'!D39/10</f>
        <v>23928020</v>
      </c>
      <c r="E28" s="1">
        <f>'1'!E39/10</f>
        <v>23928020</v>
      </c>
      <c r="F28" s="1">
        <f>'1'!F39/10</f>
        <v>400000</v>
      </c>
      <c r="G28" s="1">
        <f>'1'!G39/10</f>
        <v>460000</v>
      </c>
      <c r="H28" s="1">
        <f>'1'!H39/10</f>
        <v>2070000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6.5703125" bestFit="1" customWidth="1"/>
  </cols>
  <sheetData>
    <row r="1" spans="1:7" x14ac:dyDescent="0.25">
      <c r="A1" s="18" t="s">
        <v>82</v>
      </c>
    </row>
    <row r="2" spans="1:7" x14ac:dyDescent="0.25">
      <c r="A2" s="18" t="s">
        <v>49</v>
      </c>
    </row>
    <row r="3" spans="1:7" x14ac:dyDescent="0.25">
      <c r="A3" s="18" t="s">
        <v>50</v>
      </c>
    </row>
    <row r="4" spans="1:7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t="s">
        <v>79</v>
      </c>
      <c r="B5" s="16">
        <f>'2'!B23/'1'!B18</f>
        <v>2.7411447052464555E-3</v>
      </c>
      <c r="C5" s="16">
        <f>'2'!C23/'1'!C18</f>
        <v>8.2921652252076691E-4</v>
      </c>
      <c r="D5" s="16">
        <f>'2'!D23/'1'!D18</f>
        <v>1.0064620269676218E-3</v>
      </c>
      <c r="E5" s="16">
        <f>'2'!E23/'1'!E18</f>
        <v>6.7855758893039847E-4</v>
      </c>
      <c r="F5" s="16">
        <f>'2'!F23/'1'!F18</f>
        <v>2.9362266265536173E-3</v>
      </c>
      <c r="G5" s="16">
        <f>'2'!G23/'1'!G18</f>
        <v>4.3569191501962375E-2</v>
      </c>
    </row>
    <row r="6" spans="1:7" x14ac:dyDescent="0.25">
      <c r="A6" t="s">
        <v>80</v>
      </c>
      <c r="B6" s="16">
        <f>'2'!B23/'1'!B38</f>
        <v>3.6141658091764215E-3</v>
      </c>
      <c r="C6" s="16">
        <f>'2'!C23/'1'!C38</f>
        <v>1.1170335868818395E-3</v>
      </c>
      <c r="D6" s="16">
        <f>'2'!D23/'1'!D38</f>
        <v>1.3491224108063036E-3</v>
      </c>
      <c r="E6" s="16">
        <f>'2'!E23/'1'!E38</f>
        <v>9.626807702079863E-4</v>
      </c>
      <c r="F6" s="16">
        <f>'2'!F23/'1'!F38</f>
        <v>1.0960991587912651E-2</v>
      </c>
      <c r="G6" s="16">
        <f>'2'!G23/'1'!G38</f>
        <v>0.16390188357696658</v>
      </c>
    </row>
    <row r="7" spans="1:7" x14ac:dyDescent="0.25">
      <c r="A7" t="s">
        <v>45</v>
      </c>
      <c r="B7" s="16">
        <f>'1'!B23/'1'!B38</f>
        <v>8.3649211860657748E-3</v>
      </c>
      <c r="C7" s="16">
        <f>'1'!C23/'1'!C38</f>
        <v>2.0783798347673386E-3</v>
      </c>
      <c r="D7" s="16">
        <f>'1'!D23/'1'!D38</f>
        <v>0</v>
      </c>
      <c r="E7" s="16">
        <f>'1'!E23/'1'!E38</f>
        <v>0.10156627373995789</v>
      </c>
      <c r="F7" s="16">
        <f>'1'!F23/'1'!F38</f>
        <v>0</v>
      </c>
      <c r="G7" s="16">
        <f>'1'!G23/'1'!G38</f>
        <v>0</v>
      </c>
    </row>
    <row r="8" spans="1:7" x14ac:dyDescent="0.25">
      <c r="A8" t="s">
        <v>46</v>
      </c>
      <c r="B8" s="17">
        <f>'1'!B11/'1'!B26</f>
        <v>1.0814895766830916</v>
      </c>
      <c r="C8" s="17">
        <f>'1'!C11/'1'!C26</f>
        <v>1.027294904677152</v>
      </c>
      <c r="D8" s="17">
        <f>'1'!D11/'1'!D26</f>
        <v>1.0267555302246358</v>
      </c>
      <c r="E8" s="17">
        <f>'1'!E11/'1'!E26</f>
        <v>1.2527147532381548</v>
      </c>
      <c r="F8" s="17">
        <f>'1'!F11/'1'!F26</f>
        <v>1.2978097174505994</v>
      </c>
      <c r="G8" s="17">
        <f>'1'!G11/'1'!G26</f>
        <v>0.91165970253728623</v>
      </c>
    </row>
    <row r="9" spans="1:7" x14ac:dyDescent="0.25">
      <c r="A9" t="s">
        <v>47</v>
      </c>
      <c r="B9" s="16">
        <f>'2'!B23/'2'!B5</f>
        <v>1.1064931948836992E-2</v>
      </c>
      <c r="C9" s="16">
        <f>'2'!C23/'2'!C5</f>
        <v>3.6745919569962857E-3</v>
      </c>
      <c r="D9" s="16">
        <f>'2'!D23/'2'!D5</f>
        <v>4.0539165807437598E-3</v>
      </c>
      <c r="E9" s="16">
        <f>'2'!E23/'2'!E5</f>
        <v>2.6634114360801985E-3</v>
      </c>
      <c r="F9" s="16">
        <f>'2'!F23/'2'!F5</f>
        <v>3.9720300973350242E-3</v>
      </c>
      <c r="G9" s="16">
        <f>'2'!G23/'2'!G5</f>
        <v>3.6769506485293924E-2</v>
      </c>
    </row>
    <row r="10" spans="1:7" x14ac:dyDescent="0.25">
      <c r="A10" t="s">
        <v>48</v>
      </c>
      <c r="B10" s="16">
        <f>'2'!B13/'2'!B5</f>
        <v>0.10429151421557625</v>
      </c>
      <c r="C10" s="16">
        <f>'2'!C13/'2'!C5</f>
        <v>0.1001105400718917</v>
      </c>
      <c r="D10" s="16">
        <f>'2'!D13/'2'!D5</f>
        <v>7.359178853293441E-2</v>
      </c>
      <c r="E10" s="16">
        <f>'2'!E13/'2'!E5</f>
        <v>7.8880698597837917E-2</v>
      </c>
      <c r="F10" s="16">
        <f>'2'!F13/'2'!F5</f>
        <v>4.3853289493042347E-2</v>
      </c>
      <c r="G10" s="16">
        <f>'2'!G13/'2'!G5</f>
        <v>9.4365083189156831E-2</v>
      </c>
    </row>
    <row r="11" spans="1:7" x14ac:dyDescent="0.25">
      <c r="A11" t="s">
        <v>81</v>
      </c>
      <c r="B11" s="16">
        <f>'2'!B23/('1'!B38+'1'!B23)</f>
        <v>3.5841843892440673E-3</v>
      </c>
      <c r="C11" s="16">
        <f>'2'!C23/('1'!C38+'1'!C23)</f>
        <v>1.1147167820006526E-3</v>
      </c>
      <c r="D11" s="16">
        <f>'2'!D23/('1'!D38+'1'!D23)</f>
        <v>1.3491224108063036E-3</v>
      </c>
      <c r="E11" s="16">
        <f>'2'!E23/('1'!E38+'1'!E23)</f>
        <v>8.739199748187301E-4</v>
      </c>
      <c r="F11" s="16">
        <f>'2'!F23/('1'!F38+'1'!F23)</f>
        <v>1.0960991587912651E-2</v>
      </c>
      <c r="G11" s="16">
        <f>'2'!G23/('1'!G38+'1'!G23)</f>
        <v>0.16390188357696658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2020-04-11T14:41:58Z</dcterms:modified>
</cp:coreProperties>
</file>