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7RA9EeMtzsOleKid+VAzj7wEUqA=="/>
    </ext>
  </extLst>
</workbook>
</file>

<file path=xl/calcChain.xml><?xml version="1.0" encoding="utf-8"?>
<calcChain xmlns="http://schemas.openxmlformats.org/spreadsheetml/2006/main">
  <c r="G8" i="4" l="1"/>
  <c r="F8" i="4"/>
  <c r="B8" i="4"/>
  <c r="F7" i="4"/>
  <c r="E7" i="4"/>
  <c r="B7" i="4"/>
  <c r="I33" i="3"/>
  <c r="H33" i="3"/>
  <c r="G33" i="3"/>
  <c r="F33" i="3"/>
  <c r="E33" i="3"/>
  <c r="D33" i="3"/>
  <c r="C33" i="3"/>
  <c r="B33" i="3"/>
  <c r="I26" i="3"/>
  <c r="H26" i="3"/>
  <c r="G26" i="3"/>
  <c r="F26" i="3"/>
  <c r="E26" i="3"/>
  <c r="D26" i="3"/>
  <c r="C26" i="3"/>
  <c r="B26" i="3"/>
  <c r="I16" i="3"/>
  <c r="H16" i="3"/>
  <c r="G16" i="3"/>
  <c r="F16" i="3"/>
  <c r="E16" i="3"/>
  <c r="D16" i="3"/>
  <c r="C16" i="3"/>
  <c r="B16" i="3"/>
  <c r="I9" i="3"/>
  <c r="I32" i="3" s="1"/>
  <c r="H9" i="3"/>
  <c r="H32" i="3" s="1"/>
  <c r="G9" i="3"/>
  <c r="G32" i="3" s="1"/>
  <c r="F9" i="3"/>
  <c r="F32" i="3" s="1"/>
  <c r="E9" i="3"/>
  <c r="E32" i="3" s="1"/>
  <c r="D9" i="3"/>
  <c r="D28" i="3" s="1"/>
  <c r="D30" i="3" s="1"/>
  <c r="C9" i="3"/>
  <c r="C32" i="3" s="1"/>
  <c r="B9" i="3"/>
  <c r="B32" i="3" s="1"/>
  <c r="I26" i="2"/>
  <c r="H26" i="2"/>
  <c r="G26" i="2"/>
  <c r="F26" i="2"/>
  <c r="E26" i="2"/>
  <c r="D26" i="2"/>
  <c r="C26" i="2"/>
  <c r="B26" i="2"/>
  <c r="I20" i="2"/>
  <c r="H20" i="2"/>
  <c r="G20" i="2"/>
  <c r="F20" i="2"/>
  <c r="E20" i="2"/>
  <c r="D20" i="2"/>
  <c r="C20" i="2"/>
  <c r="B20" i="2"/>
  <c r="I8" i="2"/>
  <c r="H8" i="2"/>
  <c r="G8" i="2"/>
  <c r="F8" i="2"/>
  <c r="E8" i="2"/>
  <c r="D8" i="2"/>
  <c r="C8" i="2"/>
  <c r="B8" i="2"/>
  <c r="I7" i="2"/>
  <c r="I12" i="2" s="1"/>
  <c r="I17" i="2" s="1"/>
  <c r="I19" i="2" s="1"/>
  <c r="I23" i="2" s="1"/>
  <c r="I25" i="2" s="1"/>
  <c r="H7" i="2"/>
  <c r="H12" i="2" s="1"/>
  <c r="G7" i="2"/>
  <c r="G12" i="2" s="1"/>
  <c r="F7" i="2"/>
  <c r="F12" i="2" s="1"/>
  <c r="E7" i="2"/>
  <c r="E12" i="2" s="1"/>
  <c r="D7" i="2"/>
  <c r="D12" i="2" s="1"/>
  <c r="C7" i="2"/>
  <c r="C12" i="2" s="1"/>
  <c r="B7" i="2"/>
  <c r="B12" i="2" s="1"/>
  <c r="I46" i="1"/>
  <c r="H46" i="1"/>
  <c r="G46" i="1"/>
  <c r="F46" i="1"/>
  <c r="E46" i="1"/>
  <c r="D46" i="1"/>
  <c r="C46" i="1"/>
  <c r="B46" i="1"/>
  <c r="I37" i="1"/>
  <c r="I45" i="1" s="1"/>
  <c r="H37" i="1"/>
  <c r="H7" i="4" s="1"/>
  <c r="G37" i="1"/>
  <c r="G45" i="1" s="1"/>
  <c r="F37" i="1"/>
  <c r="F45" i="1" s="1"/>
  <c r="E37" i="1"/>
  <c r="E45" i="1" s="1"/>
  <c r="D37" i="1"/>
  <c r="D7" i="4" s="1"/>
  <c r="C37" i="1"/>
  <c r="C7" i="4" s="1"/>
  <c r="B37" i="1"/>
  <c r="B45" i="1" s="1"/>
  <c r="H35" i="1"/>
  <c r="G35" i="1"/>
  <c r="D35" i="1"/>
  <c r="G31" i="1"/>
  <c r="C31" i="1"/>
  <c r="C25" i="1" s="1"/>
  <c r="I25" i="1"/>
  <c r="H25" i="1"/>
  <c r="G25" i="1"/>
  <c r="F25" i="1"/>
  <c r="E25" i="1"/>
  <c r="D25" i="1"/>
  <c r="B25" i="1"/>
  <c r="I21" i="1"/>
  <c r="I35" i="1" s="1"/>
  <c r="H21" i="1"/>
  <c r="G21" i="1"/>
  <c r="F21" i="1"/>
  <c r="F35" i="1" s="1"/>
  <c r="E21" i="1"/>
  <c r="E35" i="1" s="1"/>
  <c r="D21" i="1"/>
  <c r="C21" i="1"/>
  <c r="B21" i="1"/>
  <c r="B35" i="1" s="1"/>
  <c r="I11" i="1"/>
  <c r="H11" i="1"/>
  <c r="H8" i="4" s="1"/>
  <c r="G11" i="1"/>
  <c r="F11" i="1"/>
  <c r="E11" i="1"/>
  <c r="E8" i="4" s="1"/>
  <c r="D11" i="1"/>
  <c r="D8" i="4" s="1"/>
  <c r="C11" i="1"/>
  <c r="B11" i="1"/>
  <c r="I6" i="1"/>
  <c r="I17" i="1" s="1"/>
  <c r="H6" i="1"/>
  <c r="H17" i="1" s="1"/>
  <c r="G6" i="1"/>
  <c r="G17" i="1" s="1"/>
  <c r="F6" i="1"/>
  <c r="F17" i="1" s="1"/>
  <c r="E6" i="1"/>
  <c r="E17" i="1" s="1"/>
  <c r="D6" i="1"/>
  <c r="D17" i="1" s="1"/>
  <c r="C6" i="1"/>
  <c r="C17" i="1" s="1"/>
  <c r="B6" i="1"/>
  <c r="B17" i="1" s="1"/>
  <c r="D10" i="4" l="1"/>
  <c r="D17" i="2"/>
  <c r="D19" i="2" s="1"/>
  <c r="D23" i="2" s="1"/>
  <c r="H17" i="2"/>
  <c r="H19" i="2" s="1"/>
  <c r="H23" i="2" s="1"/>
  <c r="H10" i="4"/>
  <c r="C8" i="4"/>
  <c r="C35" i="1"/>
  <c r="E10" i="4"/>
  <c r="E17" i="2"/>
  <c r="E19" i="2" s="1"/>
  <c r="E23" i="2" s="1"/>
  <c r="B17" i="2"/>
  <c r="B19" i="2" s="1"/>
  <c r="B23" i="2" s="1"/>
  <c r="B10" i="4"/>
  <c r="F17" i="2"/>
  <c r="F19" i="2" s="1"/>
  <c r="F23" i="2" s="1"/>
  <c r="F10" i="4"/>
  <c r="C10" i="4"/>
  <c r="C17" i="2"/>
  <c r="C19" i="2" s="1"/>
  <c r="C23" i="2" s="1"/>
  <c r="G10" i="4"/>
  <c r="G17" i="2"/>
  <c r="G19" i="2" s="1"/>
  <c r="G23" i="2" s="1"/>
  <c r="C43" i="1"/>
  <c r="C45" i="1"/>
  <c r="C28" i="3"/>
  <c r="C30" i="3" s="1"/>
  <c r="D43" i="1"/>
  <c r="D45" i="1"/>
  <c r="H28" i="3"/>
  <c r="H30" i="3" s="1"/>
  <c r="D32" i="3"/>
  <c r="E43" i="1"/>
  <c r="I43" i="1"/>
  <c r="E28" i="3"/>
  <c r="E30" i="3" s="1"/>
  <c r="I28" i="3"/>
  <c r="I30" i="3" s="1"/>
  <c r="G7" i="4"/>
  <c r="G43" i="1"/>
  <c r="G28" i="3"/>
  <c r="G30" i="3" s="1"/>
  <c r="H43" i="1"/>
  <c r="H45" i="1"/>
  <c r="B43" i="1"/>
  <c r="F43" i="1"/>
  <c r="B28" i="3"/>
  <c r="B30" i="3" s="1"/>
  <c r="F28" i="3"/>
  <c r="F30" i="3" s="1"/>
  <c r="E6" i="4" l="1"/>
  <c r="E11" i="4"/>
  <c r="E9" i="4"/>
  <c r="E5" i="4"/>
  <c r="E25" i="2"/>
  <c r="H11" i="4"/>
  <c r="H6" i="4"/>
  <c r="H9" i="4"/>
  <c r="H5" i="4"/>
  <c r="H25" i="2"/>
  <c r="C6" i="4"/>
  <c r="C9" i="4"/>
  <c r="C25" i="2"/>
  <c r="C11" i="4"/>
  <c r="C5" i="4"/>
  <c r="D11" i="4"/>
  <c r="D9" i="4"/>
  <c r="D25" i="2"/>
  <c r="D6" i="4"/>
  <c r="D5" i="4"/>
  <c r="G6" i="4"/>
  <c r="G5" i="4"/>
  <c r="G11" i="4"/>
  <c r="G9" i="4"/>
  <c r="G25" i="2"/>
  <c r="F9" i="4"/>
  <c r="F5" i="4"/>
  <c r="F25" i="2"/>
  <c r="F11" i="4"/>
  <c r="F6" i="4"/>
  <c r="B9" i="4"/>
  <c r="B5" i="4"/>
  <c r="B25" i="2"/>
  <c r="B6" i="4"/>
  <c r="B11" i="4"/>
</calcChain>
</file>

<file path=xl/sharedStrings.xml><?xml version="1.0" encoding="utf-8"?>
<sst xmlns="http://schemas.openxmlformats.org/spreadsheetml/2006/main" count="92" uniqueCount="85">
  <si>
    <t>MOZAFFAR HOSSAIN SPINNING MILLS LIMITED</t>
  </si>
  <si>
    <t>Balance Sheet</t>
  </si>
  <si>
    <t>As at year end</t>
  </si>
  <si>
    <t>Cash Flow Statement</t>
  </si>
  <si>
    <t>Income Statement</t>
  </si>
  <si>
    <t>Net Revenues</t>
  </si>
  <si>
    <t>ASSETS</t>
  </si>
  <si>
    <t>Net Cash Flows - Operating Activities</t>
  </si>
  <si>
    <t>Collection from turnover</t>
  </si>
  <si>
    <t>NON CURRENT ASSETS</t>
  </si>
  <si>
    <t>Pyament for suppliers &amp; employees</t>
  </si>
  <si>
    <t>Cost of goods sold</t>
  </si>
  <si>
    <t>Payment for taxes</t>
  </si>
  <si>
    <t>Gross Profit</t>
  </si>
  <si>
    <t>Property,Plant  and  Equipment</t>
  </si>
  <si>
    <t>Capital work in progress</t>
  </si>
  <si>
    <t>Operating Incomes/Expenses</t>
  </si>
  <si>
    <t>Investments</t>
  </si>
  <si>
    <t>CURRENT ASSETS</t>
  </si>
  <si>
    <t>Net Cash Flows - Investing Activities</t>
  </si>
  <si>
    <t>Administrative expenses</t>
  </si>
  <si>
    <t>Acquisition of fixed assets</t>
  </si>
  <si>
    <t>Distribution expenses</t>
  </si>
  <si>
    <t>Inventories</t>
  </si>
  <si>
    <t>Accounts receivables</t>
  </si>
  <si>
    <t>FDR with bank</t>
  </si>
  <si>
    <t>Investment</t>
  </si>
  <si>
    <t>Advance, deposits &amp; prepayments</t>
  </si>
  <si>
    <t>Other Income</t>
  </si>
  <si>
    <t>Cash &amp; Cash equivalent</t>
  </si>
  <si>
    <t>Operating Profit</t>
  </si>
  <si>
    <t>Net Cash Flows - Financing Activities</t>
  </si>
  <si>
    <t>Received from short term loan</t>
  </si>
  <si>
    <t>Non-Operating Income/(Expenses)</t>
  </si>
  <si>
    <t>Preceeds from fresh issuance of share</t>
  </si>
  <si>
    <t>Refundable fund of IPO subscriber ( Re-Stated)</t>
  </si>
  <si>
    <t>Liabilities and Capital</t>
  </si>
  <si>
    <t>Cash dividend paid</t>
  </si>
  <si>
    <t>Financial Expenses</t>
  </si>
  <si>
    <t>Financial expenses</t>
  </si>
  <si>
    <t>Other Income of IPO process</t>
  </si>
  <si>
    <t>Received/repaid inter company current account</t>
  </si>
  <si>
    <t>Profit Before contribution to WPPF</t>
  </si>
  <si>
    <t>Liabilities</t>
  </si>
  <si>
    <t>Received/repaid long term loan</t>
  </si>
  <si>
    <t>Non Current Liabilities</t>
  </si>
  <si>
    <t>Provision for WPPF</t>
  </si>
  <si>
    <t>Profit Before Taxation</t>
  </si>
  <si>
    <t>Long term loan net off current maturity</t>
  </si>
  <si>
    <t>Net Change in Cash Flows</t>
  </si>
  <si>
    <t>Deferred tax liabilities</t>
  </si>
  <si>
    <t>Provision for Taxation</t>
  </si>
  <si>
    <t>Current</t>
  </si>
  <si>
    <t>Current Liabilities</t>
  </si>
  <si>
    <t>Deferred</t>
  </si>
  <si>
    <t>Cash and Cash Equivalents at Beginning Period</t>
  </si>
  <si>
    <t>Cash and Cash Equivalents at End of Period</t>
  </si>
  <si>
    <t>Net Profit</t>
  </si>
  <si>
    <t>Accounts payable</t>
  </si>
  <si>
    <t>Liability and WPPF</t>
  </si>
  <si>
    <t>Current portion of long term loan</t>
  </si>
  <si>
    <t>Net Operating Cash Flow Per Share</t>
  </si>
  <si>
    <t>Earnings per share (par value Taka 10)</t>
  </si>
  <si>
    <t>Short term loan</t>
  </si>
  <si>
    <t>Provision for tax</t>
  </si>
  <si>
    <t>Accrued expenses</t>
  </si>
  <si>
    <t>Dividend payable</t>
  </si>
  <si>
    <t>Shares to Calculate NOCFPS</t>
  </si>
  <si>
    <t>Refundable fund of IPO subscribers</t>
  </si>
  <si>
    <t>Shares to Calculate EPS</t>
  </si>
  <si>
    <t>Shareholders’ Equity</t>
  </si>
  <si>
    <t>Share capital</t>
  </si>
  <si>
    <t>Revaluation reserve</t>
  </si>
  <si>
    <t>Tax holiday reserve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</si>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</sst>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3" fillId="0" borderId="0" xfId="0" applyNumberFormat="1" applyFont="1"/>
    <xf numFmtId="3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0" fontId="3" fillId="0" borderId="0" xfId="0" applyFont="1"/>
    <xf numFmtId="3" fontId="1" fillId="0" borderId="0" xfId="0" applyNumberFormat="1" applyFont="1"/>
    <xf numFmtId="0" fontId="7" fillId="0" borderId="0" xfId="0" applyFont="1"/>
    <xf numFmtId="3" fontId="1" fillId="0" borderId="2" xfId="0" applyNumberFormat="1" applyFont="1" applyBorder="1"/>
    <xf numFmtId="0" fontId="8" fillId="0" borderId="1" xfId="0" applyFont="1" applyBorder="1" applyAlignment="1"/>
    <xf numFmtId="0" fontId="4" fillId="0" borderId="0" xfId="0" applyFont="1" applyAlignment="1"/>
    <xf numFmtId="3" fontId="9" fillId="0" borderId="0" xfId="0" applyNumberFormat="1" applyFont="1"/>
    <xf numFmtId="164" fontId="3" fillId="0" borderId="0" xfId="0" applyNumberFormat="1" applyFont="1"/>
    <xf numFmtId="0" fontId="1" fillId="0" borderId="3" xfId="0" applyFont="1" applyBorder="1"/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4" fontId="1" fillId="0" borderId="0" xfId="0" applyNumberFormat="1" applyFont="1"/>
    <xf numFmtId="165" fontId="3" fillId="0" borderId="0" xfId="0" applyNumberFormat="1" applyFont="1"/>
    <xf numFmtId="4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1.625" customWidth="1"/>
    <col min="2" max="2" width="12.5" customWidth="1"/>
    <col min="3" max="4" width="12.125" customWidth="1"/>
    <col min="5" max="5" width="11.875" customWidth="1"/>
    <col min="6" max="7" width="12.125" customWidth="1"/>
    <col min="8" max="8" width="8.375" customWidth="1"/>
    <col min="9" max="9" width="15" customWidth="1"/>
    <col min="10" max="26" width="7.625" customWidth="1"/>
  </cols>
  <sheetData>
    <row r="1" spans="1:18" x14ac:dyDescent="0.25">
      <c r="A1" s="1" t="s">
        <v>0</v>
      </c>
    </row>
    <row r="2" spans="1:18" x14ac:dyDescent="0.25">
      <c r="A2" s="1" t="s">
        <v>1</v>
      </c>
    </row>
    <row r="3" spans="1:18" x14ac:dyDescent="0.25">
      <c r="A3" s="2" t="s">
        <v>2</v>
      </c>
    </row>
    <row r="4" spans="1:18" x14ac:dyDescent="0.25"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18" x14ac:dyDescent="0.25">
      <c r="A5" s="5" t="s">
        <v>6</v>
      </c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8" t="s">
        <v>9</v>
      </c>
      <c r="B6" s="11">
        <f t="shared" ref="B6:I6" si="0">SUM(B7:B9)</f>
        <v>694018230</v>
      </c>
      <c r="C6" s="11">
        <f t="shared" si="0"/>
        <v>656635086</v>
      </c>
      <c r="D6" s="11">
        <f t="shared" si="0"/>
        <v>634782553</v>
      </c>
      <c r="E6" s="11">
        <f t="shared" si="0"/>
        <v>711583796</v>
      </c>
      <c r="F6" s="11">
        <f t="shared" si="0"/>
        <v>744187623</v>
      </c>
      <c r="G6" s="11">
        <f t="shared" si="0"/>
        <v>741478113</v>
      </c>
      <c r="H6" s="11">
        <f t="shared" si="0"/>
        <v>1033059607</v>
      </c>
      <c r="I6" s="11">
        <f t="shared" si="0"/>
        <v>3424215126</v>
      </c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2" t="s">
        <v>14</v>
      </c>
      <c r="B7" s="6">
        <v>694018230</v>
      </c>
      <c r="C7" s="6">
        <v>656635086</v>
      </c>
      <c r="D7" s="6">
        <v>617905407</v>
      </c>
      <c r="E7" s="6">
        <v>641696103</v>
      </c>
      <c r="F7" s="6">
        <v>671078399</v>
      </c>
      <c r="G7" s="6">
        <v>649098560</v>
      </c>
      <c r="H7" s="6">
        <v>598991247</v>
      </c>
      <c r="I7" s="7">
        <v>548881889</v>
      </c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2" t="s">
        <v>15</v>
      </c>
      <c r="B8" s="6">
        <v>0</v>
      </c>
      <c r="C8" s="6">
        <v>0</v>
      </c>
      <c r="D8" s="6">
        <v>16877146</v>
      </c>
      <c r="E8" s="6">
        <v>64377146</v>
      </c>
      <c r="F8" s="6">
        <v>68127446</v>
      </c>
      <c r="G8" s="6">
        <v>87358406</v>
      </c>
      <c r="H8" s="6">
        <v>429004713</v>
      </c>
      <c r="I8" s="7">
        <v>2870222390</v>
      </c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2" t="s">
        <v>17</v>
      </c>
      <c r="B9" s="6">
        <v>0</v>
      </c>
      <c r="C9" s="6">
        <v>0</v>
      </c>
      <c r="D9" s="6">
        <v>0</v>
      </c>
      <c r="E9" s="6">
        <v>5510547</v>
      </c>
      <c r="F9" s="6">
        <v>4981778</v>
      </c>
      <c r="G9" s="6">
        <v>5021147</v>
      </c>
      <c r="H9" s="6">
        <v>5063647</v>
      </c>
      <c r="I9" s="7">
        <v>5110847</v>
      </c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B10" s="6"/>
      <c r="C10" s="6"/>
      <c r="D10" s="6"/>
      <c r="E10" s="6"/>
      <c r="F10" s="6"/>
      <c r="G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8" t="s">
        <v>18</v>
      </c>
      <c r="B11" s="11">
        <f t="shared" ref="B11:I11" si="1">SUM(B12:B15)</f>
        <v>634031733</v>
      </c>
      <c r="C11" s="11">
        <f t="shared" si="1"/>
        <v>686468796</v>
      </c>
      <c r="D11" s="11">
        <f t="shared" si="1"/>
        <v>806469915</v>
      </c>
      <c r="E11" s="11">
        <f t="shared" si="1"/>
        <v>927335956</v>
      </c>
      <c r="F11" s="11">
        <f t="shared" si="1"/>
        <v>1006291727</v>
      </c>
      <c r="G11" s="11">
        <f t="shared" si="1"/>
        <v>1135828131</v>
      </c>
      <c r="H11" s="11">
        <f t="shared" si="1"/>
        <v>1059205792</v>
      </c>
      <c r="I11" s="11">
        <f t="shared" si="1"/>
        <v>683181614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10" t="s">
        <v>23</v>
      </c>
      <c r="B12" s="6">
        <v>212525076</v>
      </c>
      <c r="C12" s="6">
        <v>275743356</v>
      </c>
      <c r="D12" s="6">
        <v>305591342</v>
      </c>
      <c r="E12" s="6">
        <v>326136767</v>
      </c>
      <c r="F12" s="6">
        <v>312681632</v>
      </c>
      <c r="G12" s="6">
        <v>300687974</v>
      </c>
      <c r="H12" s="6">
        <v>292102132</v>
      </c>
      <c r="I12" s="7">
        <v>239084549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10" t="s">
        <v>24</v>
      </c>
      <c r="B13" s="6">
        <v>337617212</v>
      </c>
      <c r="C13" s="6">
        <v>320162055</v>
      </c>
      <c r="D13" s="6">
        <v>383100847</v>
      </c>
      <c r="E13" s="6">
        <v>437215251</v>
      </c>
      <c r="F13" s="6">
        <v>525093162</v>
      </c>
      <c r="G13" s="6">
        <v>639652959</v>
      </c>
      <c r="H13" s="6">
        <v>621553495</v>
      </c>
      <c r="I13" s="7">
        <v>313427416</v>
      </c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10" t="s">
        <v>27</v>
      </c>
      <c r="B14" s="6">
        <v>82237793</v>
      </c>
      <c r="C14" s="6">
        <v>89433035</v>
      </c>
      <c r="D14" s="6">
        <v>115270812</v>
      </c>
      <c r="E14" s="6">
        <v>148505818</v>
      </c>
      <c r="F14" s="6">
        <v>147272203</v>
      </c>
      <c r="G14" s="6">
        <v>168818491</v>
      </c>
      <c r="H14" s="6">
        <v>134255558</v>
      </c>
      <c r="I14" s="7">
        <v>128847685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10" t="s">
        <v>29</v>
      </c>
      <c r="B15" s="6">
        <v>1651652</v>
      </c>
      <c r="C15" s="6">
        <v>1130350</v>
      </c>
      <c r="D15" s="6">
        <v>2506914</v>
      </c>
      <c r="E15" s="6">
        <v>15478120</v>
      </c>
      <c r="F15" s="6">
        <v>21244730</v>
      </c>
      <c r="G15" s="6">
        <v>26668707</v>
      </c>
      <c r="H15" s="6">
        <v>11294607</v>
      </c>
      <c r="I15" s="7">
        <v>1821964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1"/>
      <c r="B17" s="11">
        <f t="shared" ref="B17:H17" si="2">B6+B11</f>
        <v>1328049963</v>
      </c>
      <c r="C17" s="11">
        <f t="shared" si="2"/>
        <v>1343103882</v>
      </c>
      <c r="D17" s="11">
        <f t="shared" si="2"/>
        <v>1441252468</v>
      </c>
      <c r="E17" s="11">
        <f t="shared" si="2"/>
        <v>1638919752</v>
      </c>
      <c r="F17" s="11">
        <f t="shared" si="2"/>
        <v>1750479350</v>
      </c>
      <c r="G17" s="11">
        <f t="shared" si="2"/>
        <v>1877306244</v>
      </c>
      <c r="H17" s="11">
        <f t="shared" si="2"/>
        <v>2092265399</v>
      </c>
      <c r="I17" s="11">
        <f>I6+I11-1</f>
        <v>4107396739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G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5.75" x14ac:dyDescent="0.25">
      <c r="A19" s="19" t="s">
        <v>36</v>
      </c>
      <c r="C19" s="11"/>
      <c r="D19" s="1"/>
      <c r="E19" s="11"/>
      <c r="F19" s="1"/>
      <c r="G19" s="1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5.75" x14ac:dyDescent="0.25">
      <c r="A20" s="20" t="s">
        <v>43</v>
      </c>
      <c r="C20" s="11"/>
      <c r="D20" s="1"/>
      <c r="E20" s="11"/>
      <c r="F20" s="1"/>
      <c r="G20" s="1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 x14ac:dyDescent="0.25">
      <c r="A21" s="8" t="s">
        <v>45</v>
      </c>
      <c r="B21" s="11">
        <f t="shared" ref="B21:I21" si="3">SUM(B22:B23)</f>
        <v>224722298</v>
      </c>
      <c r="C21" s="11">
        <f t="shared" si="3"/>
        <v>222755051</v>
      </c>
      <c r="D21" s="11">
        <f t="shared" si="3"/>
        <v>14639268</v>
      </c>
      <c r="E21" s="11">
        <f t="shared" si="3"/>
        <v>62442502</v>
      </c>
      <c r="F21" s="11">
        <f t="shared" si="3"/>
        <v>39622307</v>
      </c>
      <c r="G21" s="11">
        <f t="shared" si="3"/>
        <v>44210785</v>
      </c>
      <c r="H21" s="11">
        <f t="shared" si="3"/>
        <v>99393842</v>
      </c>
      <c r="I21" s="11">
        <f t="shared" si="3"/>
        <v>439499612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 x14ac:dyDescent="0.25">
      <c r="A22" s="10" t="s">
        <v>48</v>
      </c>
      <c r="B22" s="6">
        <v>208508815</v>
      </c>
      <c r="C22" s="6">
        <v>206756021</v>
      </c>
      <c r="D22" s="6">
        <v>0</v>
      </c>
      <c r="E22" s="6">
        <v>48421400</v>
      </c>
      <c r="F22" s="6">
        <v>22969134</v>
      </c>
      <c r="G22" s="6">
        <v>29500575</v>
      </c>
      <c r="H22" s="6">
        <v>87949625</v>
      </c>
      <c r="I22" s="7">
        <v>433675280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 x14ac:dyDescent="0.25">
      <c r="A23" s="10" t="s">
        <v>50</v>
      </c>
      <c r="B23" s="6">
        <v>16213483</v>
      </c>
      <c r="C23" s="6">
        <v>15999030</v>
      </c>
      <c r="D23" s="6">
        <v>14639268</v>
      </c>
      <c r="E23" s="6">
        <v>14021102</v>
      </c>
      <c r="F23" s="6">
        <v>16653173</v>
      </c>
      <c r="G23" s="6">
        <v>14710210</v>
      </c>
      <c r="H23" s="6">
        <v>11444217</v>
      </c>
      <c r="I23" s="7">
        <v>5824332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 x14ac:dyDescent="0.25">
      <c r="F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 x14ac:dyDescent="0.25">
      <c r="A25" s="8" t="s">
        <v>53</v>
      </c>
      <c r="B25" s="11">
        <f t="shared" ref="B25:I25" si="4">SUM(B26:B33)</f>
        <v>444729567</v>
      </c>
      <c r="C25" s="11">
        <f t="shared" si="4"/>
        <v>389768456</v>
      </c>
      <c r="D25" s="11">
        <f t="shared" si="4"/>
        <v>287835612</v>
      </c>
      <c r="E25" s="11">
        <f t="shared" si="4"/>
        <v>261751388</v>
      </c>
      <c r="F25" s="11">
        <f t="shared" si="4"/>
        <v>244943224</v>
      </c>
      <c r="G25" s="11">
        <f t="shared" si="4"/>
        <v>243366172</v>
      </c>
      <c r="H25" s="11">
        <f t="shared" si="4"/>
        <v>354663282</v>
      </c>
      <c r="I25" s="11">
        <f t="shared" si="4"/>
        <v>2122171062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 x14ac:dyDescent="0.25">
      <c r="A26" s="2" t="s">
        <v>58</v>
      </c>
      <c r="B26" s="6">
        <v>10460459</v>
      </c>
      <c r="C26" s="6">
        <v>66829922</v>
      </c>
      <c r="D26" s="6">
        <v>29465476</v>
      </c>
      <c r="E26" s="6">
        <v>28491751</v>
      </c>
      <c r="F26" s="6">
        <v>18550199</v>
      </c>
      <c r="G26" s="6">
        <v>5620029</v>
      </c>
      <c r="H26" s="6">
        <v>6087595</v>
      </c>
      <c r="I26" s="7">
        <v>1304115968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 x14ac:dyDescent="0.25">
      <c r="A27" s="2" t="s">
        <v>59</v>
      </c>
      <c r="B27" s="6">
        <v>9339885</v>
      </c>
      <c r="C27" s="6">
        <v>13312511</v>
      </c>
      <c r="D27" s="6">
        <v>9351814</v>
      </c>
      <c r="E27" s="6">
        <v>27834492</v>
      </c>
      <c r="F27" s="6">
        <v>7800000</v>
      </c>
      <c r="G27" s="6">
        <v>7755000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 x14ac:dyDescent="0.25">
      <c r="A28" s="2" t="s">
        <v>60</v>
      </c>
      <c r="B28" s="6">
        <v>79602320</v>
      </c>
      <c r="C28" s="6">
        <v>52002847</v>
      </c>
      <c r="D28" s="6">
        <v>0</v>
      </c>
      <c r="E28" s="6">
        <v>12767739</v>
      </c>
      <c r="F28" s="6">
        <v>12384334</v>
      </c>
      <c r="G28" s="6">
        <v>10326427</v>
      </c>
      <c r="H28" s="6">
        <v>13635157</v>
      </c>
      <c r="I28" s="7">
        <v>58896930</v>
      </c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 x14ac:dyDescent="0.25">
      <c r="A29" s="10" t="s">
        <v>63</v>
      </c>
      <c r="B29" s="6">
        <v>327053951</v>
      </c>
      <c r="C29" s="6">
        <v>206961577</v>
      </c>
      <c r="D29" s="6">
        <v>193863557</v>
      </c>
      <c r="E29" s="6">
        <v>115890001</v>
      </c>
      <c r="F29" s="6">
        <v>77028648</v>
      </c>
      <c r="G29" s="6">
        <v>61171936</v>
      </c>
      <c r="H29" s="6">
        <v>179942376</v>
      </c>
      <c r="I29" s="7">
        <v>625907296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 x14ac:dyDescent="0.25">
      <c r="A30" s="10" t="s">
        <v>64</v>
      </c>
      <c r="B30" s="6">
        <v>8891948</v>
      </c>
      <c r="C30" s="6">
        <v>12587670</v>
      </c>
      <c r="D30" s="6">
        <v>32149755</v>
      </c>
      <c r="E30" s="6">
        <v>60073748</v>
      </c>
      <c r="F30" s="6">
        <v>86541883</v>
      </c>
      <c r="G30" s="6">
        <v>111140411</v>
      </c>
      <c r="H30" s="6">
        <v>98761522</v>
      </c>
      <c r="I30" s="7">
        <v>100877371</v>
      </c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 x14ac:dyDescent="0.25">
      <c r="A31" s="2" t="s">
        <v>65</v>
      </c>
      <c r="B31" s="6">
        <v>9381004</v>
      </c>
      <c r="C31" s="6">
        <f>38072959+970</f>
        <v>38073929</v>
      </c>
      <c r="D31" s="6">
        <v>23005010</v>
      </c>
      <c r="E31" s="6">
        <v>16693657</v>
      </c>
      <c r="F31" s="6">
        <v>42638160</v>
      </c>
      <c r="G31" s="6">
        <f>46857290+495079</f>
        <v>47352369</v>
      </c>
      <c r="H31" s="16">
        <v>48008894</v>
      </c>
      <c r="I31" s="7">
        <v>27148792</v>
      </c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 x14ac:dyDescent="0.25">
      <c r="A32" s="2" t="s">
        <v>66</v>
      </c>
      <c r="B32" s="6"/>
      <c r="C32" s="6"/>
      <c r="E32" s="6"/>
      <c r="F32" s="6"/>
      <c r="G32" s="6"/>
      <c r="H32" s="16">
        <v>472738</v>
      </c>
      <c r="I32" s="7">
        <v>469705</v>
      </c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 x14ac:dyDescent="0.25">
      <c r="A33" s="2" t="s">
        <v>68</v>
      </c>
      <c r="B33" s="6"/>
      <c r="C33" s="6"/>
      <c r="E33" s="6"/>
      <c r="F33" s="6"/>
      <c r="G33" s="6"/>
      <c r="H33" s="16">
        <v>7755000</v>
      </c>
      <c r="I33" s="7">
        <v>4755000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 x14ac:dyDescent="0.25">
      <c r="B34" s="6"/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 x14ac:dyDescent="0.25">
      <c r="A35" s="1"/>
      <c r="B35" s="11">
        <f t="shared" ref="B35:I35" si="5">SUM(B21,B25)</f>
        <v>669451865</v>
      </c>
      <c r="C35" s="11">
        <f t="shared" si="5"/>
        <v>612523507</v>
      </c>
      <c r="D35" s="11">
        <f t="shared" si="5"/>
        <v>302474880</v>
      </c>
      <c r="E35" s="11">
        <f t="shared" si="5"/>
        <v>324193890</v>
      </c>
      <c r="F35" s="11">
        <f t="shared" si="5"/>
        <v>284565531</v>
      </c>
      <c r="G35" s="11">
        <f t="shared" si="5"/>
        <v>287576957</v>
      </c>
      <c r="H35" s="11">
        <f t="shared" si="5"/>
        <v>454057124</v>
      </c>
      <c r="I35" s="11">
        <f t="shared" si="5"/>
        <v>2561670674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 x14ac:dyDescent="0.25">
      <c r="A36" s="1"/>
      <c r="B36" s="6"/>
      <c r="C36" s="6"/>
      <c r="D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 x14ac:dyDescent="0.25">
      <c r="A37" s="8" t="s">
        <v>70</v>
      </c>
      <c r="B37" s="11">
        <f t="shared" ref="B37:I37" si="6">SUM(B38:B41)</f>
        <v>658598098</v>
      </c>
      <c r="C37" s="11">
        <f t="shared" si="6"/>
        <v>730580375</v>
      </c>
      <c r="D37" s="11">
        <f t="shared" si="6"/>
        <v>1138777588</v>
      </c>
      <c r="E37" s="11">
        <f t="shared" si="6"/>
        <v>1314725862</v>
      </c>
      <c r="F37" s="11">
        <f t="shared" si="6"/>
        <v>1465913819</v>
      </c>
      <c r="G37" s="11">
        <f t="shared" si="6"/>
        <v>1589729287</v>
      </c>
      <c r="H37" s="11">
        <f t="shared" si="6"/>
        <v>1638208275</v>
      </c>
      <c r="I37" s="11">
        <f t="shared" si="6"/>
        <v>1545726064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 x14ac:dyDescent="0.25">
      <c r="A38" s="2" t="s">
        <v>71</v>
      </c>
      <c r="B38" s="6">
        <v>349750000</v>
      </c>
      <c r="C38" s="6">
        <v>349750000</v>
      </c>
      <c r="D38" s="6">
        <v>624750000</v>
      </c>
      <c r="E38" s="6">
        <v>780937500</v>
      </c>
      <c r="F38" s="6">
        <v>898078125</v>
      </c>
      <c r="G38" s="6">
        <v>898078125</v>
      </c>
      <c r="H38" s="6">
        <v>942982020</v>
      </c>
      <c r="I38" s="7">
        <v>990131120</v>
      </c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 x14ac:dyDescent="0.25">
      <c r="A39" s="2" t="s">
        <v>72</v>
      </c>
      <c r="B39" s="6">
        <v>130314640</v>
      </c>
      <c r="C39" s="6">
        <v>130314640</v>
      </c>
      <c r="D39" s="6">
        <v>130314640</v>
      </c>
      <c r="E39" s="6">
        <v>130314640</v>
      </c>
      <c r="F39" s="6">
        <v>127708347</v>
      </c>
      <c r="G39" s="6">
        <v>127708347</v>
      </c>
      <c r="H39" s="6">
        <v>127708347</v>
      </c>
      <c r="I39" s="7">
        <v>127708347</v>
      </c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 x14ac:dyDescent="0.25">
      <c r="A40" s="2" t="s">
        <v>73</v>
      </c>
      <c r="B40" s="6">
        <v>57743696</v>
      </c>
      <c r="C40" s="6">
        <v>68337364</v>
      </c>
      <c r="D40" s="6">
        <v>72845417</v>
      </c>
      <c r="E40" s="6">
        <v>72845417</v>
      </c>
      <c r="F40" s="6">
        <v>72845417</v>
      </c>
      <c r="G40" s="6">
        <v>72845417</v>
      </c>
      <c r="H40" s="6">
        <v>72845417</v>
      </c>
      <c r="I40" s="7">
        <v>72845417</v>
      </c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 x14ac:dyDescent="0.25">
      <c r="A41" s="2" t="s">
        <v>74</v>
      </c>
      <c r="B41" s="6">
        <v>120789762</v>
      </c>
      <c r="C41" s="6">
        <v>182178371</v>
      </c>
      <c r="D41" s="6">
        <v>310867531</v>
      </c>
      <c r="E41" s="6">
        <v>330628305</v>
      </c>
      <c r="F41" s="6">
        <v>367281930</v>
      </c>
      <c r="G41" s="6">
        <v>491097398</v>
      </c>
      <c r="H41" s="6">
        <v>494672491</v>
      </c>
      <c r="I41" s="7">
        <v>355041180</v>
      </c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 x14ac:dyDescent="0.25">
      <c r="C42" s="6"/>
      <c r="D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 x14ac:dyDescent="0.25">
      <c r="A43" s="1"/>
      <c r="B43" s="11">
        <f t="shared" ref="B43:H43" si="7">SUM(B37,B21,B25)</f>
        <v>1328049963</v>
      </c>
      <c r="C43" s="11">
        <f t="shared" si="7"/>
        <v>1343103882</v>
      </c>
      <c r="D43" s="11">
        <f t="shared" si="7"/>
        <v>1441252468</v>
      </c>
      <c r="E43" s="11">
        <f t="shared" si="7"/>
        <v>1638919752</v>
      </c>
      <c r="F43" s="11">
        <f t="shared" si="7"/>
        <v>1750479350</v>
      </c>
      <c r="G43" s="11">
        <f t="shared" si="7"/>
        <v>1877306244</v>
      </c>
      <c r="H43" s="11">
        <f t="shared" si="7"/>
        <v>2092265399</v>
      </c>
      <c r="I43" s="11">
        <f>SUM(I37,I21,I25)+1</f>
        <v>4107396739</v>
      </c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 x14ac:dyDescent="0.25">
      <c r="B44" s="6"/>
      <c r="C44" s="6"/>
      <c r="D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 x14ac:dyDescent="0.25">
      <c r="A45" s="4" t="s">
        <v>75</v>
      </c>
      <c r="B45" s="23">
        <f t="shared" ref="B45:I45" si="8">B37/(B38/10)</f>
        <v>18.830538899213725</v>
      </c>
      <c r="C45" s="23">
        <f t="shared" si="8"/>
        <v>20.888645461043602</v>
      </c>
      <c r="D45" s="23">
        <f t="shared" si="8"/>
        <v>18.2277325010004</v>
      </c>
      <c r="E45" s="23">
        <f t="shared" si="8"/>
        <v>16.835225123649458</v>
      </c>
      <c r="F45" s="23">
        <f t="shared" si="8"/>
        <v>16.322787274214033</v>
      </c>
      <c r="G45" s="23">
        <f t="shared" si="8"/>
        <v>17.701458734450302</v>
      </c>
      <c r="H45" s="23">
        <f t="shared" si="8"/>
        <v>17.372635323417938</v>
      </c>
      <c r="I45" s="23">
        <f t="shared" si="8"/>
        <v>15.611326952333343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 x14ac:dyDescent="0.25">
      <c r="A46" s="4" t="s">
        <v>76</v>
      </c>
      <c r="B46" s="11">
        <f t="shared" ref="B46:I46" si="9">B38/10</f>
        <v>34975000</v>
      </c>
      <c r="C46" s="11">
        <f t="shared" si="9"/>
        <v>34975000</v>
      </c>
      <c r="D46" s="11">
        <f t="shared" si="9"/>
        <v>62475000</v>
      </c>
      <c r="E46" s="11">
        <f t="shared" si="9"/>
        <v>78093750</v>
      </c>
      <c r="F46" s="11">
        <f t="shared" si="9"/>
        <v>89807812.5</v>
      </c>
      <c r="G46" s="11">
        <f t="shared" si="9"/>
        <v>89807812.5</v>
      </c>
      <c r="H46" s="11">
        <f t="shared" si="9"/>
        <v>94298202</v>
      </c>
      <c r="I46" s="11">
        <f t="shared" si="9"/>
        <v>99013112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 x14ac:dyDescent="0.25">
      <c r="A47" s="25"/>
      <c r="B47" s="6"/>
      <c r="C47" s="6"/>
      <c r="D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 x14ac:dyDescent="0.25">
      <c r="B48" s="11"/>
      <c r="C48" s="11"/>
      <c r="D48" s="11"/>
      <c r="E48" s="11"/>
      <c r="F48" s="11"/>
      <c r="G48" s="11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2:18" ht="15.75" customHeight="1" x14ac:dyDescent="0.25">
      <c r="E49" s="6"/>
      <c r="F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2:18" ht="15.75" customHeight="1" x14ac:dyDescent="0.25">
      <c r="B50" s="1"/>
      <c r="C50" s="23"/>
      <c r="D50" s="1"/>
      <c r="E50" s="1"/>
      <c r="F50" s="1"/>
      <c r="G50" s="1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2:18" ht="15.75" customHeight="1" x14ac:dyDescent="0.25"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2:18" ht="15.75" customHeight="1" x14ac:dyDescent="0.25"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2:18" ht="15.75" customHeight="1" x14ac:dyDescent="0.25"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2:18" ht="15.75" customHeight="1" x14ac:dyDescent="0.25"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2:18" ht="15.75" customHeight="1" x14ac:dyDescent="0.25"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2:18" ht="15.75" customHeight="1" x14ac:dyDescent="0.25"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2:18" ht="15.75" customHeight="1" x14ac:dyDescent="0.25"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2:18" ht="15.75" customHeight="1" x14ac:dyDescent="0.25"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2:18" ht="15.75" customHeight="1" x14ac:dyDescent="0.25"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2:18" ht="15.75" customHeight="1" x14ac:dyDescent="0.25"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2:18" ht="15.75" customHeight="1" x14ac:dyDescent="0.25"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2:18" ht="15.75" customHeight="1" x14ac:dyDescent="0.25"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2:18" ht="15.75" customHeight="1" x14ac:dyDescent="0.25"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2:18" ht="15.75" customHeight="1" x14ac:dyDescent="0.25"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875" customWidth="1"/>
    <col min="2" max="4" width="12.875" customWidth="1"/>
    <col min="5" max="5" width="13.625" customWidth="1"/>
    <col min="6" max="7" width="12.875" customWidth="1"/>
    <col min="8" max="8" width="12.25" customWidth="1"/>
    <col min="9" max="9" width="13.25" customWidth="1"/>
    <col min="10" max="26" width="7.625" customWidth="1"/>
  </cols>
  <sheetData>
    <row r="1" spans="1:13" x14ac:dyDescent="0.25">
      <c r="A1" s="1" t="s">
        <v>0</v>
      </c>
    </row>
    <row r="2" spans="1:13" x14ac:dyDescent="0.25">
      <c r="A2" s="1" t="s">
        <v>4</v>
      </c>
    </row>
    <row r="3" spans="1:13" x14ac:dyDescent="0.25">
      <c r="A3" s="2" t="s">
        <v>2</v>
      </c>
    </row>
    <row r="4" spans="1:13" x14ac:dyDescent="0.25"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13" x14ac:dyDescent="0.25">
      <c r="A5" s="4" t="s">
        <v>5</v>
      </c>
      <c r="B5" s="6">
        <v>738494616</v>
      </c>
      <c r="C5" s="6">
        <v>850511230</v>
      </c>
      <c r="D5" s="6">
        <v>982322640</v>
      </c>
      <c r="E5" s="6">
        <v>1134470479</v>
      </c>
      <c r="F5" s="6">
        <v>1061069970</v>
      </c>
      <c r="G5" s="6">
        <v>1147562431</v>
      </c>
      <c r="H5" s="6">
        <v>674569340</v>
      </c>
      <c r="I5" s="7">
        <v>352279010</v>
      </c>
      <c r="J5" s="6"/>
      <c r="K5" s="6"/>
      <c r="L5" s="6"/>
      <c r="M5" s="6"/>
    </row>
    <row r="6" spans="1:13" x14ac:dyDescent="0.25">
      <c r="A6" s="2" t="s">
        <v>11</v>
      </c>
      <c r="B6" s="6">
        <v>558078030</v>
      </c>
      <c r="C6" s="6">
        <v>642505152</v>
      </c>
      <c r="D6" s="6">
        <v>741703624</v>
      </c>
      <c r="E6" s="6">
        <v>856214279</v>
      </c>
      <c r="F6" s="6">
        <v>809639719</v>
      </c>
      <c r="G6" s="6">
        <v>903289890</v>
      </c>
      <c r="H6" s="10">
        <v>555867024</v>
      </c>
      <c r="I6" s="7">
        <v>337166119</v>
      </c>
      <c r="J6" s="6"/>
      <c r="K6" s="6"/>
      <c r="L6" s="6"/>
      <c r="M6" s="6"/>
    </row>
    <row r="7" spans="1:13" x14ac:dyDescent="0.25">
      <c r="A7" s="4" t="s">
        <v>13</v>
      </c>
      <c r="B7" s="11">
        <f t="shared" ref="B7:I7" si="0">B5-B6</f>
        <v>180416586</v>
      </c>
      <c r="C7" s="11">
        <f t="shared" si="0"/>
        <v>208006078</v>
      </c>
      <c r="D7" s="11">
        <f t="shared" si="0"/>
        <v>240619016</v>
      </c>
      <c r="E7" s="11">
        <f t="shared" si="0"/>
        <v>278256200</v>
      </c>
      <c r="F7" s="11">
        <f t="shared" si="0"/>
        <v>251430251</v>
      </c>
      <c r="G7" s="11">
        <f t="shared" si="0"/>
        <v>244272541</v>
      </c>
      <c r="H7" s="11">
        <f t="shared" si="0"/>
        <v>118702316</v>
      </c>
      <c r="I7" s="11">
        <f t="shared" si="0"/>
        <v>15112891</v>
      </c>
      <c r="J7" s="6"/>
      <c r="K7" s="6"/>
      <c r="L7" s="6"/>
      <c r="M7" s="6"/>
    </row>
    <row r="8" spans="1:13" x14ac:dyDescent="0.25">
      <c r="A8" s="4" t="s">
        <v>16</v>
      </c>
      <c r="B8" s="11">
        <f t="shared" ref="B8:I8" si="1">SUM(B9:B10)</f>
        <v>9725660</v>
      </c>
      <c r="C8" s="11">
        <f t="shared" si="1"/>
        <v>9976716</v>
      </c>
      <c r="D8" s="11">
        <f t="shared" si="1"/>
        <v>13295619</v>
      </c>
      <c r="E8" s="11">
        <f t="shared" si="1"/>
        <v>11790330</v>
      </c>
      <c r="F8" s="11">
        <f t="shared" si="1"/>
        <v>15944135</v>
      </c>
      <c r="G8" s="11">
        <f t="shared" si="1"/>
        <v>16261795</v>
      </c>
      <c r="H8" s="11">
        <f t="shared" si="1"/>
        <v>21741871</v>
      </c>
      <c r="I8" s="11">
        <f t="shared" si="1"/>
        <v>17880204</v>
      </c>
      <c r="J8" s="6"/>
      <c r="K8" s="6"/>
      <c r="L8" s="6"/>
      <c r="M8" s="6"/>
    </row>
    <row r="9" spans="1:13" x14ac:dyDescent="0.25">
      <c r="A9" s="10" t="s">
        <v>20</v>
      </c>
      <c r="B9" s="6">
        <v>6500981</v>
      </c>
      <c r="C9" s="6">
        <v>8208185</v>
      </c>
      <c r="D9" s="6">
        <v>11136723</v>
      </c>
      <c r="E9" s="6">
        <v>10060966</v>
      </c>
      <c r="F9" s="6">
        <v>13300807</v>
      </c>
      <c r="G9" s="6">
        <v>14826895</v>
      </c>
      <c r="H9" s="6">
        <v>20008478</v>
      </c>
      <c r="I9" s="7">
        <v>16589758</v>
      </c>
      <c r="J9" s="6"/>
      <c r="K9" s="6"/>
      <c r="L9" s="6"/>
      <c r="M9" s="6"/>
    </row>
    <row r="10" spans="1:13" x14ac:dyDescent="0.25">
      <c r="A10" s="10" t="s">
        <v>22</v>
      </c>
      <c r="B10" s="6">
        <v>3224679</v>
      </c>
      <c r="C10" s="6">
        <v>1768531</v>
      </c>
      <c r="D10" s="6">
        <v>2158896</v>
      </c>
      <c r="E10" s="6">
        <v>1729364</v>
      </c>
      <c r="F10" s="6">
        <v>2643328</v>
      </c>
      <c r="G10" s="6">
        <v>1434900</v>
      </c>
      <c r="H10" s="17">
        <v>1733393</v>
      </c>
      <c r="I10" s="7">
        <v>1290446</v>
      </c>
      <c r="J10" s="6"/>
      <c r="K10" s="6"/>
      <c r="L10" s="6"/>
      <c r="M10" s="6"/>
    </row>
    <row r="11" spans="1:13" x14ac:dyDescent="0.25">
      <c r="A11" s="10" t="s">
        <v>28</v>
      </c>
      <c r="B11" s="6">
        <v>241067</v>
      </c>
      <c r="C11" s="6">
        <v>8</v>
      </c>
      <c r="D11" s="6">
        <v>7609722</v>
      </c>
      <c r="E11" s="6">
        <v>512935</v>
      </c>
      <c r="F11" s="6">
        <v>4521716</v>
      </c>
      <c r="G11" s="6">
        <v>269059</v>
      </c>
      <c r="H11" s="6">
        <v>661594</v>
      </c>
      <c r="I11" s="7">
        <v>362510</v>
      </c>
      <c r="J11" s="6"/>
      <c r="K11" s="6"/>
      <c r="L11" s="6"/>
      <c r="M11" s="6"/>
    </row>
    <row r="12" spans="1:13" x14ac:dyDescent="0.25">
      <c r="A12" s="4" t="s">
        <v>30</v>
      </c>
      <c r="B12" s="11">
        <f t="shared" ref="B12:I12" si="2">B7+B11-B8</f>
        <v>170931993</v>
      </c>
      <c r="C12" s="11">
        <f t="shared" si="2"/>
        <v>198029370</v>
      </c>
      <c r="D12" s="11">
        <f t="shared" si="2"/>
        <v>234933119</v>
      </c>
      <c r="E12" s="11">
        <f t="shared" si="2"/>
        <v>266978805</v>
      </c>
      <c r="F12" s="11">
        <f t="shared" si="2"/>
        <v>240007832</v>
      </c>
      <c r="G12" s="11">
        <f t="shared" si="2"/>
        <v>228279805</v>
      </c>
      <c r="H12" s="11">
        <f t="shared" si="2"/>
        <v>97622039</v>
      </c>
      <c r="I12" s="11">
        <f t="shared" si="2"/>
        <v>-2404803</v>
      </c>
      <c r="J12" s="6"/>
      <c r="K12" s="6"/>
      <c r="L12" s="6"/>
      <c r="M12" s="6"/>
    </row>
    <row r="13" spans="1:13" x14ac:dyDescent="0.25">
      <c r="A13" s="18" t="s">
        <v>33</v>
      </c>
      <c r="B13" s="11"/>
      <c r="C13" s="11"/>
      <c r="D13" s="11"/>
      <c r="E13" s="11"/>
      <c r="F13" s="11"/>
      <c r="G13" s="11"/>
      <c r="H13" s="11"/>
      <c r="I13" s="16"/>
      <c r="J13" s="6"/>
      <c r="K13" s="6"/>
      <c r="L13" s="6"/>
      <c r="M13" s="6"/>
    </row>
    <row r="14" spans="1:13" x14ac:dyDescent="0.25">
      <c r="A14" s="10" t="s">
        <v>38</v>
      </c>
      <c r="B14" s="6">
        <v>92776200</v>
      </c>
      <c r="C14" s="6">
        <v>114604233</v>
      </c>
      <c r="D14" s="6">
        <v>94457559</v>
      </c>
      <c r="E14" s="6">
        <v>50297073</v>
      </c>
      <c r="F14" s="6">
        <v>57140667</v>
      </c>
      <c r="G14" s="6">
        <v>50689795</v>
      </c>
      <c r="H14" s="6">
        <v>40510100</v>
      </c>
      <c r="I14" s="7">
        <v>93581443</v>
      </c>
      <c r="J14" s="6"/>
      <c r="K14" s="6"/>
      <c r="L14" s="6"/>
      <c r="M14" s="6"/>
    </row>
    <row r="15" spans="1:13" x14ac:dyDescent="0.25">
      <c r="A15" s="10" t="s">
        <v>40</v>
      </c>
      <c r="B15" s="6">
        <v>0</v>
      </c>
      <c r="C15" s="6">
        <v>0</v>
      </c>
      <c r="D15" s="6">
        <v>23073915</v>
      </c>
      <c r="E15" s="6">
        <v>0</v>
      </c>
      <c r="F15" s="6">
        <v>0</v>
      </c>
      <c r="G15" s="6">
        <v>0</v>
      </c>
      <c r="H15" s="10"/>
      <c r="I15" s="16"/>
      <c r="J15" s="6"/>
      <c r="K15" s="6"/>
      <c r="L15" s="6"/>
      <c r="M15" s="6"/>
    </row>
    <row r="16" spans="1:13" x14ac:dyDescent="0.25">
      <c r="A16" s="10"/>
      <c r="B16" s="6"/>
      <c r="C16" s="6"/>
      <c r="D16" s="6"/>
      <c r="E16" s="6"/>
      <c r="F16" s="6"/>
      <c r="G16" s="6"/>
      <c r="H16" s="6"/>
      <c r="I16" s="16"/>
      <c r="J16" s="6"/>
      <c r="K16" s="6"/>
      <c r="L16" s="6"/>
      <c r="M16" s="6"/>
    </row>
    <row r="17" spans="1:13" x14ac:dyDescent="0.25">
      <c r="A17" s="4" t="s">
        <v>42</v>
      </c>
      <c r="B17" s="6">
        <f t="shared" ref="B17:I17" si="3">B12-B14-15</f>
        <v>78155778</v>
      </c>
      <c r="C17" s="6">
        <f t="shared" si="3"/>
        <v>83425122</v>
      </c>
      <c r="D17" s="6">
        <f t="shared" si="3"/>
        <v>140475545</v>
      </c>
      <c r="E17" s="6">
        <f t="shared" si="3"/>
        <v>216681717</v>
      </c>
      <c r="F17" s="6">
        <f t="shared" si="3"/>
        <v>182867150</v>
      </c>
      <c r="G17" s="6">
        <f t="shared" si="3"/>
        <v>177589995</v>
      </c>
      <c r="H17" s="6">
        <f t="shared" si="3"/>
        <v>57111924</v>
      </c>
      <c r="I17" s="6">
        <f t="shared" si="3"/>
        <v>-95986261</v>
      </c>
      <c r="J17" s="6"/>
      <c r="K17" s="6"/>
      <c r="L17" s="6"/>
      <c r="M17" s="6"/>
    </row>
    <row r="18" spans="1:13" x14ac:dyDescent="0.25">
      <c r="A18" s="10" t="s">
        <v>46</v>
      </c>
      <c r="B18" s="6">
        <v>3721704</v>
      </c>
      <c r="C18" s="6">
        <v>3972626</v>
      </c>
      <c r="D18" s="6">
        <v>6689312</v>
      </c>
      <c r="E18" s="6">
        <v>10318178</v>
      </c>
      <c r="F18" s="6">
        <v>0</v>
      </c>
      <c r="G18" s="6">
        <v>0</v>
      </c>
      <c r="H18" s="10"/>
      <c r="I18" s="16"/>
      <c r="J18" s="6"/>
      <c r="K18" s="6"/>
      <c r="L18" s="6"/>
      <c r="M18" s="6"/>
    </row>
    <row r="19" spans="1:13" x14ac:dyDescent="0.25">
      <c r="A19" s="4" t="s">
        <v>47</v>
      </c>
      <c r="B19" s="11">
        <f t="shared" ref="B19:I19" si="4">B17-B18</f>
        <v>74434074</v>
      </c>
      <c r="C19" s="11">
        <f t="shared" si="4"/>
        <v>79452496</v>
      </c>
      <c r="D19" s="11">
        <f t="shared" si="4"/>
        <v>133786233</v>
      </c>
      <c r="E19" s="11">
        <f t="shared" si="4"/>
        <v>206363539</v>
      </c>
      <c r="F19" s="11">
        <f t="shared" si="4"/>
        <v>182867150</v>
      </c>
      <c r="G19" s="11">
        <f t="shared" si="4"/>
        <v>177589995</v>
      </c>
      <c r="H19" s="11">
        <f t="shared" si="4"/>
        <v>57111924</v>
      </c>
      <c r="I19" s="11">
        <f t="shared" si="4"/>
        <v>-95986261</v>
      </c>
      <c r="J19" s="6"/>
      <c r="K19" s="6"/>
      <c r="L19" s="6"/>
      <c r="M19" s="6"/>
    </row>
    <row r="20" spans="1:13" x14ac:dyDescent="0.25">
      <c r="A20" s="8" t="s">
        <v>51</v>
      </c>
      <c r="B20" s="11">
        <f t="shared" ref="B20:I20" si="5">SUM(B21:B22)</f>
        <v>6816176</v>
      </c>
      <c r="C20" s="11">
        <f t="shared" si="5"/>
        <v>6988266</v>
      </c>
      <c r="D20" s="11">
        <f t="shared" si="5"/>
        <v>23961772</v>
      </c>
      <c r="E20" s="11">
        <f t="shared" si="5"/>
        <v>31005827</v>
      </c>
      <c r="F20" s="11">
        <f t="shared" si="5"/>
        <v>28493911</v>
      </c>
      <c r="G20" s="11">
        <f t="shared" si="5"/>
        <v>26655565</v>
      </c>
      <c r="H20" s="11">
        <f t="shared" si="5"/>
        <v>8632952</v>
      </c>
      <c r="I20" s="11">
        <f t="shared" si="5"/>
        <v>-3504035</v>
      </c>
      <c r="J20" s="6"/>
      <c r="K20" s="6"/>
      <c r="L20" s="6"/>
      <c r="M20" s="6"/>
    </row>
    <row r="21" spans="1:13" ht="15.75" customHeight="1" x14ac:dyDescent="0.25">
      <c r="A21" s="10" t="s">
        <v>52</v>
      </c>
      <c r="B21" s="6">
        <v>5582557</v>
      </c>
      <c r="C21" s="6">
        <v>7202719</v>
      </c>
      <c r="D21" s="6">
        <v>25321534</v>
      </c>
      <c r="E21" s="6">
        <v>31623993</v>
      </c>
      <c r="F21" s="6">
        <v>28468133</v>
      </c>
      <c r="G21" s="6">
        <v>28598528</v>
      </c>
      <c r="H21" s="6">
        <v>11898945</v>
      </c>
      <c r="I21" s="7">
        <v>2115849</v>
      </c>
      <c r="J21" s="6"/>
      <c r="K21" s="6"/>
      <c r="L21" s="6"/>
      <c r="M21" s="6"/>
    </row>
    <row r="22" spans="1:13" ht="15.75" customHeight="1" x14ac:dyDescent="0.25">
      <c r="A22" s="10" t="s">
        <v>54</v>
      </c>
      <c r="B22" s="17">
        <v>1233619</v>
      </c>
      <c r="C22" s="17">
        <v>-214453</v>
      </c>
      <c r="D22" s="17">
        <v>-1359762</v>
      </c>
      <c r="E22" s="17">
        <v>-618166</v>
      </c>
      <c r="F22" s="17">
        <v>25778</v>
      </c>
      <c r="G22" s="17">
        <v>-1942963</v>
      </c>
      <c r="H22" s="17">
        <v>-3265993</v>
      </c>
      <c r="I22" s="7">
        <v>-5619884</v>
      </c>
      <c r="J22" s="6"/>
      <c r="K22" s="6"/>
      <c r="L22" s="6"/>
      <c r="M22" s="6"/>
    </row>
    <row r="23" spans="1:13" ht="15.75" customHeight="1" x14ac:dyDescent="0.25">
      <c r="A23" s="4" t="s">
        <v>57</v>
      </c>
      <c r="B23" s="11">
        <f t="shared" ref="B23:H23" si="6">B19-B20</f>
        <v>67617898</v>
      </c>
      <c r="C23" s="11">
        <f t="shared" si="6"/>
        <v>72464230</v>
      </c>
      <c r="D23" s="11">
        <f t="shared" si="6"/>
        <v>109824461</v>
      </c>
      <c r="E23" s="11">
        <f t="shared" si="6"/>
        <v>175357712</v>
      </c>
      <c r="F23" s="11">
        <f t="shared" si="6"/>
        <v>154373239</v>
      </c>
      <c r="G23" s="11">
        <f t="shared" si="6"/>
        <v>150934430</v>
      </c>
      <c r="H23" s="11">
        <f t="shared" si="6"/>
        <v>48478972</v>
      </c>
      <c r="I23" s="11">
        <f>I19-I20+15</f>
        <v>-92482211</v>
      </c>
      <c r="J23" s="16"/>
      <c r="K23" s="6"/>
      <c r="L23" s="6"/>
      <c r="M23" s="6"/>
    </row>
    <row r="24" spans="1:13" ht="15.75" customHeight="1" x14ac:dyDescent="0.25">
      <c r="A24" s="1"/>
      <c r="B24" s="1"/>
      <c r="C24" s="1"/>
      <c r="D24" s="11"/>
      <c r="E24" s="11"/>
      <c r="F24" s="11"/>
      <c r="G24" s="11"/>
      <c r="H24" s="10"/>
      <c r="I24" s="16"/>
      <c r="J24" s="6"/>
      <c r="K24" s="6"/>
      <c r="L24" s="6"/>
      <c r="M24" s="6"/>
    </row>
    <row r="25" spans="1:13" ht="15.75" customHeight="1" x14ac:dyDescent="0.25">
      <c r="A25" s="4" t="s">
        <v>62</v>
      </c>
      <c r="B25" s="22">
        <f>B23/('1'!B38/10)</f>
        <v>1.933320886347391</v>
      </c>
      <c r="C25" s="22">
        <f>C23/('1'!C38/10)</f>
        <v>2.0718864903502503</v>
      </c>
      <c r="D25" s="22">
        <f>D23/('1'!D38/10)</f>
        <v>1.7578945338135255</v>
      </c>
      <c r="E25" s="22">
        <f>E23/('1'!E38/10)</f>
        <v>2.2454769043617446</v>
      </c>
      <c r="F25" s="22">
        <f>F23/('1'!F38/10)</f>
        <v>1.7189288404057275</v>
      </c>
      <c r="G25" s="22">
        <f>G23/('1'!G38/10)</f>
        <v>1.6806380847991371</v>
      </c>
      <c r="H25" s="22">
        <f>H23/('1'!H38/10)</f>
        <v>0.51410282456923195</v>
      </c>
      <c r="I25" s="22">
        <f>I23/('1'!I38/10)</f>
        <v>-0.93404003906068522</v>
      </c>
      <c r="J25" s="6"/>
      <c r="K25" s="6"/>
      <c r="L25" s="6"/>
      <c r="M25" s="6"/>
    </row>
    <row r="26" spans="1:13" ht="15.75" customHeight="1" x14ac:dyDescent="0.25">
      <c r="A26" s="18" t="s">
        <v>69</v>
      </c>
      <c r="B26" s="6">
        <f>'1'!B38/10</f>
        <v>34975000</v>
      </c>
      <c r="C26" s="6">
        <f>'1'!C38/10</f>
        <v>34975000</v>
      </c>
      <c r="D26" s="6">
        <f>'1'!D38/10</f>
        <v>62475000</v>
      </c>
      <c r="E26" s="6">
        <f>'1'!E38/10</f>
        <v>78093750</v>
      </c>
      <c r="F26" s="6">
        <f>'1'!F38/10</f>
        <v>89807812.5</v>
      </c>
      <c r="G26" s="6">
        <f>'1'!G38/10</f>
        <v>89807812.5</v>
      </c>
      <c r="H26" s="6">
        <f>'1'!H38/10</f>
        <v>94298202</v>
      </c>
      <c r="I26" s="6">
        <f>'1'!I38/10</f>
        <v>99013112</v>
      </c>
      <c r="J26" s="6"/>
      <c r="K26" s="6"/>
      <c r="L26" s="6"/>
      <c r="M26" s="6"/>
    </row>
    <row r="27" spans="1:13" ht="15.75" customHeight="1" x14ac:dyDescent="0.25">
      <c r="B27" s="10"/>
      <c r="C27" s="10"/>
      <c r="D27" s="10"/>
      <c r="E27" s="10"/>
      <c r="F27" s="10"/>
      <c r="G27" s="10"/>
      <c r="H27" s="10"/>
      <c r="I27" s="16"/>
      <c r="J27" s="6"/>
      <c r="K27" s="6"/>
      <c r="L27" s="6"/>
      <c r="M27" s="6"/>
    </row>
    <row r="28" spans="1:13" ht="15.75" customHeight="1" x14ac:dyDescent="0.25">
      <c r="B28" s="10"/>
      <c r="C28" s="10"/>
      <c r="D28" s="10"/>
      <c r="E28" s="10"/>
      <c r="F28" s="10"/>
      <c r="G28" s="10"/>
      <c r="H28" s="10"/>
      <c r="I28" s="16"/>
      <c r="J28" s="6"/>
      <c r="K28" s="6"/>
      <c r="L28" s="6"/>
      <c r="M28" s="6"/>
    </row>
    <row r="29" spans="1:13" ht="15.75" customHeight="1" x14ac:dyDescent="0.25">
      <c r="B29" s="10"/>
      <c r="C29" s="10"/>
      <c r="D29" s="10"/>
      <c r="E29" s="10"/>
      <c r="F29" s="10"/>
      <c r="G29" s="10"/>
      <c r="H29" s="10"/>
      <c r="I29" s="16"/>
      <c r="J29" s="6"/>
      <c r="K29" s="6"/>
      <c r="L29" s="6"/>
      <c r="M29" s="6"/>
    </row>
    <row r="30" spans="1:13" ht="15.75" customHeight="1" x14ac:dyDescent="0.25">
      <c r="B30" s="10"/>
      <c r="C30" s="10"/>
      <c r="D30" s="10"/>
      <c r="E30" s="10"/>
      <c r="F30" s="10"/>
      <c r="G30" s="10"/>
      <c r="H30" s="10"/>
      <c r="I30" s="16"/>
      <c r="J30" s="6"/>
      <c r="K30" s="6"/>
      <c r="L30" s="6"/>
      <c r="M30" s="6"/>
    </row>
    <row r="31" spans="1:13" ht="15.75" customHeight="1" x14ac:dyDescent="0.25">
      <c r="B31" s="10"/>
      <c r="C31" s="10"/>
      <c r="D31" s="10"/>
      <c r="E31" s="10"/>
      <c r="F31" s="10"/>
      <c r="G31" s="10"/>
      <c r="H31" s="10"/>
      <c r="I31" s="16"/>
      <c r="J31" s="6"/>
      <c r="K31" s="6"/>
      <c r="L31" s="6"/>
      <c r="M31" s="6"/>
    </row>
    <row r="32" spans="1:13" ht="15.75" customHeight="1" x14ac:dyDescent="0.25">
      <c r="B32" s="10"/>
      <c r="C32" s="10"/>
      <c r="D32" s="10"/>
      <c r="E32" s="10"/>
      <c r="F32" s="10"/>
      <c r="G32" s="10"/>
      <c r="H32" s="10"/>
      <c r="I32" s="16"/>
      <c r="J32" s="6"/>
      <c r="K32" s="6"/>
      <c r="L32" s="6"/>
      <c r="M32" s="6"/>
    </row>
    <row r="33" spans="1:9" ht="15.75" customHeight="1" x14ac:dyDescent="0.25">
      <c r="B33" s="10"/>
      <c r="C33" s="10"/>
      <c r="D33" s="10"/>
      <c r="E33" s="10"/>
      <c r="F33" s="10"/>
      <c r="G33" s="10"/>
      <c r="H33" s="10"/>
      <c r="I33" s="10"/>
    </row>
    <row r="34" spans="1:9" ht="15.75" customHeight="1" x14ac:dyDescent="0.25">
      <c r="B34" s="10"/>
      <c r="C34" s="10"/>
      <c r="D34" s="10"/>
      <c r="E34" s="10"/>
      <c r="F34" s="10"/>
      <c r="G34" s="10"/>
      <c r="H34" s="10"/>
      <c r="I34" s="10"/>
    </row>
    <row r="35" spans="1:9" ht="15.75" customHeight="1" x14ac:dyDescent="0.25">
      <c r="B35" s="10"/>
      <c r="C35" s="10"/>
      <c r="D35" s="10"/>
      <c r="E35" s="10"/>
      <c r="F35" s="10"/>
      <c r="G35" s="10"/>
      <c r="H35" s="10"/>
      <c r="I35" s="10"/>
    </row>
    <row r="36" spans="1:9" ht="15.75" customHeight="1" x14ac:dyDescent="0.25">
      <c r="B36" s="10"/>
      <c r="C36" s="10"/>
      <c r="D36" s="10"/>
      <c r="E36" s="10"/>
      <c r="F36" s="10"/>
      <c r="G36" s="10"/>
      <c r="H36" s="10"/>
      <c r="I36" s="10"/>
    </row>
    <row r="37" spans="1:9" ht="15.75" customHeight="1" x14ac:dyDescent="0.25">
      <c r="B37" s="10"/>
      <c r="C37" s="10"/>
      <c r="D37" s="10"/>
      <c r="E37" s="10"/>
      <c r="F37" s="10"/>
      <c r="G37" s="10"/>
      <c r="H37" s="10"/>
      <c r="I37" s="10"/>
    </row>
    <row r="38" spans="1:9" ht="15.75" customHeight="1" x14ac:dyDescent="0.25">
      <c r="B38" s="10"/>
      <c r="C38" s="10"/>
      <c r="D38" s="10"/>
      <c r="E38" s="10"/>
      <c r="F38" s="10"/>
      <c r="G38" s="10"/>
      <c r="H38" s="10"/>
      <c r="I38" s="10"/>
    </row>
    <row r="39" spans="1:9" ht="15.75" customHeight="1" x14ac:dyDescent="0.25">
      <c r="B39" s="10"/>
      <c r="C39" s="10"/>
      <c r="D39" s="10"/>
      <c r="E39" s="10"/>
      <c r="F39" s="10"/>
      <c r="G39" s="10"/>
      <c r="H39" s="10"/>
      <c r="I39" s="10"/>
    </row>
    <row r="40" spans="1:9" ht="15.75" customHeight="1" x14ac:dyDescent="0.25">
      <c r="B40" s="10"/>
      <c r="C40" s="10"/>
      <c r="D40" s="10"/>
      <c r="E40" s="10"/>
      <c r="F40" s="10"/>
      <c r="G40" s="10"/>
      <c r="H40" s="10"/>
      <c r="I40" s="10"/>
    </row>
    <row r="41" spans="1:9" ht="15.75" customHeight="1" x14ac:dyDescent="0.25">
      <c r="B41" s="10"/>
      <c r="C41" s="10"/>
      <c r="D41" s="10"/>
      <c r="E41" s="10"/>
      <c r="F41" s="10"/>
      <c r="G41" s="10"/>
      <c r="H41" s="10"/>
      <c r="I41" s="10"/>
    </row>
    <row r="42" spans="1:9" ht="15.75" customHeight="1" x14ac:dyDescent="0.25">
      <c r="B42" s="10"/>
      <c r="C42" s="10"/>
      <c r="D42" s="10"/>
      <c r="E42" s="10"/>
      <c r="F42" s="10"/>
      <c r="G42" s="10"/>
      <c r="H42" s="10"/>
      <c r="I42" s="10"/>
    </row>
    <row r="43" spans="1:9" ht="15.75" customHeight="1" x14ac:dyDescent="0.25"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2"/>
    <row r="45" spans="1:9" ht="15.75" customHeight="1" x14ac:dyDescent="0.2"/>
    <row r="46" spans="1:9" ht="15.75" customHeight="1" x14ac:dyDescent="0.25">
      <c r="A46" s="10"/>
      <c r="B46" s="10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2" sqref="A22"/>
    </sheetView>
  </sheetViews>
  <sheetFormatPr defaultColWidth="12.625" defaultRowHeight="15" customHeight="1" x14ac:dyDescent="0.2"/>
  <cols>
    <col min="1" max="1" width="37" customWidth="1"/>
    <col min="2" max="3" width="12.75" customWidth="1"/>
    <col min="4" max="4" width="12.625" customWidth="1"/>
    <col min="5" max="6" width="12.75" customWidth="1"/>
    <col min="7" max="10" width="13.25" customWidth="1"/>
    <col min="11" max="26" width="7.625" customWidth="1"/>
  </cols>
  <sheetData>
    <row r="1" spans="1:12" x14ac:dyDescent="0.25">
      <c r="A1" s="1" t="s">
        <v>0</v>
      </c>
    </row>
    <row r="2" spans="1:12" x14ac:dyDescent="0.25">
      <c r="A2" s="1" t="s">
        <v>3</v>
      </c>
    </row>
    <row r="3" spans="1:12" x14ac:dyDescent="0.25">
      <c r="A3" s="2" t="s">
        <v>2</v>
      </c>
    </row>
    <row r="4" spans="1:12" x14ac:dyDescent="0.25"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12" x14ac:dyDescent="0.25">
      <c r="A5" s="4" t="s">
        <v>7</v>
      </c>
      <c r="I5" s="6"/>
      <c r="J5" s="6"/>
      <c r="K5" s="6"/>
      <c r="L5" s="6"/>
    </row>
    <row r="6" spans="1:12" x14ac:dyDescent="0.25">
      <c r="A6" s="2" t="s">
        <v>8</v>
      </c>
      <c r="B6" s="6">
        <v>687739660</v>
      </c>
      <c r="C6" s="6">
        <v>722670139</v>
      </c>
      <c r="D6" s="6">
        <v>950067485</v>
      </c>
      <c r="E6" s="6">
        <v>1080869010</v>
      </c>
      <c r="F6" s="6">
        <v>977663542</v>
      </c>
      <c r="G6" s="6">
        <v>1033271693</v>
      </c>
      <c r="H6" s="6">
        <v>693287898</v>
      </c>
      <c r="I6" s="7">
        <v>660720399</v>
      </c>
      <c r="J6" s="6"/>
      <c r="K6" s="6"/>
      <c r="L6" s="6"/>
    </row>
    <row r="7" spans="1:12" ht="15.75" x14ac:dyDescent="0.25">
      <c r="A7" s="9" t="s">
        <v>10</v>
      </c>
      <c r="B7" s="6">
        <v>-575417033</v>
      </c>
      <c r="C7" s="6">
        <v>-601298465</v>
      </c>
      <c r="D7" s="6">
        <v>-833109381</v>
      </c>
      <c r="E7" s="6">
        <v>-877602951</v>
      </c>
      <c r="F7" s="6">
        <v>-764426022</v>
      </c>
      <c r="G7" s="6">
        <v>-888534992</v>
      </c>
      <c r="H7" s="6">
        <v>-4448937</v>
      </c>
      <c r="I7" s="7">
        <v>-113528</v>
      </c>
      <c r="J7" s="6"/>
      <c r="K7" s="6"/>
      <c r="L7" s="6"/>
    </row>
    <row r="8" spans="1:12" ht="15.75" x14ac:dyDescent="0.25">
      <c r="A8" s="9" t="s">
        <v>12</v>
      </c>
      <c r="B8" s="6">
        <v>0</v>
      </c>
      <c r="C8" s="6">
        <v>0</v>
      </c>
      <c r="D8" s="6">
        <v>-5460627</v>
      </c>
      <c r="E8" s="6">
        <v>-7944416</v>
      </c>
      <c r="F8" s="6">
        <v>-5835657</v>
      </c>
      <c r="G8" s="6">
        <v>-6152156</v>
      </c>
      <c r="H8" s="6">
        <v>-498278969</v>
      </c>
      <c r="I8" s="7">
        <v>-263259650</v>
      </c>
      <c r="J8" s="6"/>
      <c r="K8" s="6"/>
      <c r="L8" s="6"/>
    </row>
    <row r="9" spans="1:12" ht="15.75" x14ac:dyDescent="0.25">
      <c r="A9" s="12"/>
      <c r="B9" s="13">
        <f t="shared" ref="B9:I9" si="0">SUM(B6:B8)</f>
        <v>112322627</v>
      </c>
      <c r="C9" s="13">
        <f t="shared" si="0"/>
        <v>121371674</v>
      </c>
      <c r="D9" s="13">
        <f t="shared" si="0"/>
        <v>111497477</v>
      </c>
      <c r="E9" s="13">
        <f t="shared" si="0"/>
        <v>195321643</v>
      </c>
      <c r="F9" s="13">
        <f t="shared" si="0"/>
        <v>207401863</v>
      </c>
      <c r="G9" s="13">
        <f t="shared" si="0"/>
        <v>138584545</v>
      </c>
      <c r="H9" s="13">
        <f t="shared" si="0"/>
        <v>190559992</v>
      </c>
      <c r="I9" s="13">
        <f t="shared" si="0"/>
        <v>397347221</v>
      </c>
      <c r="J9" s="6"/>
      <c r="K9" s="6"/>
      <c r="L9" s="6"/>
    </row>
    <row r="10" spans="1:12" ht="15.75" x14ac:dyDescent="0.25">
      <c r="A10" s="12"/>
      <c r="C10" s="6"/>
      <c r="D10" s="6"/>
      <c r="E10" s="6"/>
      <c r="F10" s="6"/>
      <c r="I10" s="6"/>
      <c r="J10" s="6"/>
      <c r="K10" s="6"/>
      <c r="L10" s="6"/>
    </row>
    <row r="11" spans="1:12" x14ac:dyDescent="0.25">
      <c r="A11" s="14" t="s">
        <v>19</v>
      </c>
      <c r="I11" s="6"/>
      <c r="J11" s="6"/>
      <c r="K11" s="6"/>
      <c r="L11" s="6"/>
    </row>
    <row r="12" spans="1:12" x14ac:dyDescent="0.25">
      <c r="A12" s="2" t="s">
        <v>21</v>
      </c>
      <c r="B12" s="6">
        <v>-2324748</v>
      </c>
      <c r="C12" s="6">
        <v>-3082050</v>
      </c>
      <c r="D12" s="6">
        <v>-1928350</v>
      </c>
      <c r="E12" s="6">
        <v>-38591940</v>
      </c>
      <c r="F12" s="6">
        <v>-65065039</v>
      </c>
      <c r="G12" s="6">
        <v>-28705804</v>
      </c>
      <c r="H12" s="6">
        <v>-2328524</v>
      </c>
      <c r="I12" s="7">
        <v>-2584977</v>
      </c>
      <c r="J12" s="6"/>
      <c r="K12" s="6"/>
      <c r="L12" s="6"/>
    </row>
    <row r="13" spans="1:12" x14ac:dyDescent="0.25">
      <c r="A13" s="15" t="s">
        <v>15</v>
      </c>
      <c r="B13" s="6"/>
      <c r="C13" s="6"/>
      <c r="D13" s="6"/>
      <c r="E13" s="6"/>
      <c r="F13" s="6"/>
      <c r="G13" s="6"/>
      <c r="H13" s="16">
        <v>-341646307</v>
      </c>
      <c r="I13" s="7">
        <v>-1144602761</v>
      </c>
      <c r="J13" s="6"/>
      <c r="K13" s="6"/>
      <c r="L13" s="6"/>
    </row>
    <row r="14" spans="1:12" x14ac:dyDescent="0.25">
      <c r="A14" s="10" t="s">
        <v>25</v>
      </c>
      <c r="B14" s="6">
        <v>10000000</v>
      </c>
      <c r="C14" s="6">
        <v>0</v>
      </c>
      <c r="D14" s="6">
        <v>-16877146</v>
      </c>
      <c r="E14" s="6">
        <v>-75388533</v>
      </c>
      <c r="F14" s="6">
        <v>-16221490</v>
      </c>
      <c r="G14" s="6">
        <v>-19230960</v>
      </c>
      <c r="I14" s="6"/>
      <c r="J14" s="6"/>
      <c r="K14" s="6"/>
      <c r="L14" s="6"/>
    </row>
    <row r="15" spans="1:12" x14ac:dyDescent="0.25">
      <c r="A15" s="10" t="s">
        <v>26</v>
      </c>
      <c r="B15" s="6">
        <v>0</v>
      </c>
      <c r="C15" s="6">
        <v>0</v>
      </c>
      <c r="D15" s="6">
        <v>0</v>
      </c>
      <c r="E15" s="6">
        <v>-4920000</v>
      </c>
      <c r="F15" s="6">
        <v>0</v>
      </c>
      <c r="G15" s="6">
        <v>0</v>
      </c>
      <c r="I15" s="6"/>
      <c r="J15" s="6"/>
      <c r="K15" s="6"/>
      <c r="L15" s="6"/>
    </row>
    <row r="16" spans="1:12" x14ac:dyDescent="0.25">
      <c r="A16" s="1"/>
      <c r="B16" s="13">
        <f t="shared" ref="B16:I16" si="1">SUM(B12:B15)</f>
        <v>7675252</v>
      </c>
      <c r="C16" s="13">
        <f t="shared" si="1"/>
        <v>-3082050</v>
      </c>
      <c r="D16" s="13">
        <f t="shared" si="1"/>
        <v>-18805496</v>
      </c>
      <c r="E16" s="13">
        <f t="shared" si="1"/>
        <v>-118900473</v>
      </c>
      <c r="F16" s="13">
        <f t="shared" si="1"/>
        <v>-81286529</v>
      </c>
      <c r="G16" s="13">
        <f t="shared" si="1"/>
        <v>-47936764</v>
      </c>
      <c r="H16" s="13">
        <f t="shared" si="1"/>
        <v>-343974831</v>
      </c>
      <c r="I16" s="13">
        <f t="shared" si="1"/>
        <v>-1147187738</v>
      </c>
      <c r="J16" s="6"/>
      <c r="K16" s="6"/>
      <c r="L16" s="6"/>
    </row>
    <row r="17" spans="1:12" x14ac:dyDescent="0.25">
      <c r="I17" s="6"/>
      <c r="J17" s="6"/>
      <c r="K17" s="6"/>
      <c r="L17" s="6"/>
    </row>
    <row r="18" spans="1:12" x14ac:dyDescent="0.25">
      <c r="A18" s="4" t="s">
        <v>31</v>
      </c>
      <c r="I18" s="6"/>
      <c r="J18" s="6"/>
      <c r="K18" s="6"/>
      <c r="L18" s="6"/>
    </row>
    <row r="19" spans="1:12" x14ac:dyDescent="0.25">
      <c r="A19" s="10" t="s">
        <v>32</v>
      </c>
      <c r="B19" s="6">
        <v>-39509899</v>
      </c>
      <c r="C19" s="6">
        <v>25144604</v>
      </c>
      <c r="D19" s="6">
        <v>-13098020</v>
      </c>
      <c r="E19" s="6">
        <v>-77973556</v>
      </c>
      <c r="F19" s="6">
        <v>-38861353</v>
      </c>
      <c r="G19" s="6">
        <v>-15856712</v>
      </c>
      <c r="H19" s="6">
        <v>118770440</v>
      </c>
      <c r="I19" s="7">
        <v>445964920</v>
      </c>
      <c r="J19" s="6"/>
      <c r="K19" s="6"/>
      <c r="L19" s="6"/>
    </row>
    <row r="20" spans="1:12" x14ac:dyDescent="0.25">
      <c r="A20" s="10" t="s">
        <v>34</v>
      </c>
      <c r="B20" s="6">
        <v>0</v>
      </c>
      <c r="C20" s="6">
        <v>0</v>
      </c>
      <c r="D20" s="6">
        <v>275000000</v>
      </c>
      <c r="E20" s="6">
        <v>0</v>
      </c>
      <c r="F20" s="6">
        <v>0</v>
      </c>
      <c r="G20" s="6">
        <v>0</v>
      </c>
      <c r="I20" s="6"/>
      <c r="J20" s="6"/>
      <c r="K20" s="6"/>
      <c r="L20" s="6"/>
    </row>
    <row r="21" spans="1:12" x14ac:dyDescent="0.25">
      <c r="A21" s="10" t="s">
        <v>35</v>
      </c>
      <c r="B21" s="6">
        <v>0</v>
      </c>
      <c r="C21" s="6">
        <v>0</v>
      </c>
      <c r="D21" s="6">
        <v>0</v>
      </c>
      <c r="E21" s="6">
        <v>-2474750</v>
      </c>
      <c r="F21" s="6">
        <v>-364500</v>
      </c>
      <c r="G21" s="6">
        <v>-45000</v>
      </c>
      <c r="I21" s="7">
        <v>-3000000</v>
      </c>
      <c r="J21" s="6"/>
      <c r="K21" s="6"/>
      <c r="L21" s="6"/>
    </row>
    <row r="22" spans="1:12" ht="15.75" customHeight="1" x14ac:dyDescent="0.25">
      <c r="A22" s="10" t="s">
        <v>37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-22703622</v>
      </c>
      <c r="H22" s="6">
        <v>-22341</v>
      </c>
      <c r="I22" s="7">
        <v>-3033</v>
      </c>
      <c r="J22" s="6"/>
      <c r="K22" s="6"/>
      <c r="L22" s="6"/>
    </row>
    <row r="23" spans="1:12" ht="15.75" customHeight="1" x14ac:dyDescent="0.25">
      <c r="A23" s="2" t="s">
        <v>39</v>
      </c>
      <c r="B23" s="6">
        <v>-92776200</v>
      </c>
      <c r="C23" s="6">
        <v>-114604233</v>
      </c>
      <c r="D23" s="6">
        <v>-94457559</v>
      </c>
      <c r="E23" s="6">
        <v>-54830047</v>
      </c>
      <c r="F23" s="6">
        <v>-55287200</v>
      </c>
      <c r="G23" s="6">
        <v>-51092004</v>
      </c>
      <c r="H23" s="6">
        <v>-42465140</v>
      </c>
      <c r="I23" s="7">
        <v>-93581443</v>
      </c>
      <c r="J23" s="6"/>
      <c r="K23" s="6"/>
      <c r="L23" s="6"/>
    </row>
    <row r="24" spans="1:12" ht="15.75" customHeight="1" x14ac:dyDescent="0.25">
      <c r="A24" s="10" t="s">
        <v>41</v>
      </c>
      <c r="B24" s="6">
        <v>13851783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/>
      <c r="I24" s="6"/>
      <c r="J24" s="6"/>
      <c r="K24" s="6"/>
      <c r="L24" s="6"/>
    </row>
    <row r="25" spans="1:12" ht="15.75" customHeight="1" x14ac:dyDescent="0.25">
      <c r="A25" s="10" t="s">
        <v>44</v>
      </c>
      <c r="B25" s="6">
        <v>-832217</v>
      </c>
      <c r="C25" s="6">
        <v>-29351297</v>
      </c>
      <c r="D25" s="6">
        <v>-258759838</v>
      </c>
      <c r="E25" s="6">
        <v>61189139</v>
      </c>
      <c r="F25" s="6">
        <v>-25835671</v>
      </c>
      <c r="G25" s="6">
        <v>4473534</v>
      </c>
      <c r="H25" s="6">
        <v>61757780</v>
      </c>
      <c r="I25" s="7">
        <v>390987428</v>
      </c>
      <c r="J25" s="6"/>
      <c r="K25" s="6"/>
      <c r="L25" s="6"/>
    </row>
    <row r="26" spans="1:12" ht="15.75" customHeight="1" x14ac:dyDescent="0.25">
      <c r="A26" s="1"/>
      <c r="B26" s="13">
        <f t="shared" ref="B26:I26" si="2">SUM(B19:B25)</f>
        <v>-119266533</v>
      </c>
      <c r="C26" s="13">
        <f t="shared" si="2"/>
        <v>-118810926</v>
      </c>
      <c r="D26" s="13">
        <f t="shared" si="2"/>
        <v>-91315417</v>
      </c>
      <c r="E26" s="13">
        <f t="shared" si="2"/>
        <v>-74089214</v>
      </c>
      <c r="F26" s="13">
        <f t="shared" si="2"/>
        <v>-120348724</v>
      </c>
      <c r="G26" s="13">
        <f t="shared" si="2"/>
        <v>-85223804</v>
      </c>
      <c r="H26" s="13">
        <f t="shared" si="2"/>
        <v>138040739</v>
      </c>
      <c r="I26" s="13">
        <f t="shared" si="2"/>
        <v>740367872</v>
      </c>
      <c r="J26" s="6"/>
      <c r="K26" s="6"/>
      <c r="L26" s="6"/>
    </row>
    <row r="27" spans="1:12" ht="15.75" customHeight="1" x14ac:dyDescent="0.25">
      <c r="B27" s="6"/>
      <c r="I27" s="6"/>
      <c r="J27" s="6"/>
      <c r="K27" s="6"/>
      <c r="L27" s="6"/>
    </row>
    <row r="28" spans="1:12" ht="15.75" customHeight="1" x14ac:dyDescent="0.25">
      <c r="A28" s="1" t="s">
        <v>49</v>
      </c>
      <c r="B28" s="11">
        <f t="shared" ref="B28:I28" si="3">SUM(B9,B16,B26)</f>
        <v>731346</v>
      </c>
      <c r="C28" s="11">
        <f t="shared" si="3"/>
        <v>-521302</v>
      </c>
      <c r="D28" s="11">
        <f t="shared" si="3"/>
        <v>1376564</v>
      </c>
      <c r="E28" s="11">
        <f t="shared" si="3"/>
        <v>2331956</v>
      </c>
      <c r="F28" s="11">
        <f t="shared" si="3"/>
        <v>5766610</v>
      </c>
      <c r="G28" s="11">
        <f t="shared" si="3"/>
        <v>5423977</v>
      </c>
      <c r="H28" s="11">
        <f t="shared" si="3"/>
        <v>-15374100</v>
      </c>
      <c r="I28" s="11">
        <f t="shared" si="3"/>
        <v>-9472645</v>
      </c>
      <c r="J28" s="6"/>
      <c r="K28" s="6"/>
      <c r="L28" s="6"/>
    </row>
    <row r="29" spans="1:12" ht="15.75" customHeight="1" x14ac:dyDescent="0.25">
      <c r="A29" s="18" t="s">
        <v>55</v>
      </c>
      <c r="B29" s="6">
        <v>920306</v>
      </c>
      <c r="C29" s="6">
        <v>1651652</v>
      </c>
      <c r="D29" s="6">
        <v>1130350</v>
      </c>
      <c r="E29" s="6">
        <v>13146164</v>
      </c>
      <c r="F29" s="6">
        <v>15478120</v>
      </c>
      <c r="G29" s="6">
        <v>21244730</v>
      </c>
      <c r="H29" s="16">
        <v>26668707</v>
      </c>
      <c r="I29" s="7">
        <v>11294607</v>
      </c>
      <c r="J29" s="6"/>
      <c r="K29" s="6"/>
      <c r="L29" s="6"/>
    </row>
    <row r="30" spans="1:12" ht="15.75" customHeight="1" x14ac:dyDescent="0.25">
      <c r="A30" s="4" t="s">
        <v>56</v>
      </c>
      <c r="B30" s="11">
        <f t="shared" ref="B30:I30" si="4">SUM(B28,B29)</f>
        <v>1651652</v>
      </c>
      <c r="C30" s="11">
        <f t="shared" si="4"/>
        <v>1130350</v>
      </c>
      <c r="D30" s="11">
        <f t="shared" si="4"/>
        <v>2506914</v>
      </c>
      <c r="E30" s="11">
        <f t="shared" si="4"/>
        <v>15478120</v>
      </c>
      <c r="F30" s="11">
        <f t="shared" si="4"/>
        <v>21244730</v>
      </c>
      <c r="G30" s="11">
        <f t="shared" si="4"/>
        <v>26668707</v>
      </c>
      <c r="H30" s="11">
        <f t="shared" si="4"/>
        <v>11294607</v>
      </c>
      <c r="I30" s="11">
        <f t="shared" si="4"/>
        <v>1821962</v>
      </c>
      <c r="J30" s="6"/>
      <c r="K30" s="6"/>
      <c r="L30" s="6"/>
    </row>
    <row r="31" spans="1:12" ht="15.75" customHeight="1" x14ac:dyDescent="0.25">
      <c r="I31" s="6"/>
      <c r="J31" s="6"/>
      <c r="K31" s="6"/>
      <c r="L31" s="6"/>
    </row>
    <row r="32" spans="1:12" ht="15.75" customHeight="1" x14ac:dyDescent="0.25">
      <c r="A32" s="4" t="s">
        <v>61</v>
      </c>
      <c r="B32" s="21">
        <f>B9/('1'!B38/10)</f>
        <v>3.2115118513223733</v>
      </c>
      <c r="C32" s="21">
        <f>C9/('1'!C38/10)</f>
        <v>3.4702408577555395</v>
      </c>
      <c r="D32" s="21">
        <f>D9/('1'!D38/10)</f>
        <v>1.7846735014005601</v>
      </c>
      <c r="E32" s="21">
        <f>E9/('1'!E38/10)</f>
        <v>2.5011174773909564</v>
      </c>
      <c r="F32" s="21">
        <f>F9/('1'!F38/10)</f>
        <v>2.3093966685804759</v>
      </c>
      <c r="G32" s="21">
        <f>G9/('1'!G38/10)</f>
        <v>1.5431234893957584</v>
      </c>
      <c r="H32" s="21">
        <f>H9/('1'!H38/10)</f>
        <v>2.0208231753984025</v>
      </c>
      <c r="I32" s="21">
        <f>I9/('1'!I38/10)</f>
        <v>4.0130767832042284</v>
      </c>
      <c r="J32" s="6"/>
      <c r="K32" s="6"/>
      <c r="L32" s="6"/>
    </row>
    <row r="33" spans="1:12" ht="15.75" customHeight="1" x14ac:dyDescent="0.25">
      <c r="A33" s="4" t="s">
        <v>67</v>
      </c>
      <c r="B33" s="6">
        <f>'1'!B38/10</f>
        <v>34975000</v>
      </c>
      <c r="C33" s="6">
        <f>'1'!C38/10</f>
        <v>34975000</v>
      </c>
      <c r="D33" s="6">
        <f>'1'!D38/10</f>
        <v>62475000</v>
      </c>
      <c r="E33" s="6">
        <f>'1'!E38/10</f>
        <v>78093750</v>
      </c>
      <c r="F33" s="6">
        <f>'1'!F38/10</f>
        <v>89807812.5</v>
      </c>
      <c r="G33" s="6">
        <f>'1'!G38/10</f>
        <v>89807812.5</v>
      </c>
      <c r="H33" s="6">
        <f>'1'!H38/10</f>
        <v>94298202</v>
      </c>
      <c r="I33" s="6">
        <f>'1'!I38/10</f>
        <v>99013112</v>
      </c>
      <c r="J33" s="6"/>
      <c r="K33" s="6"/>
      <c r="L33" s="6"/>
    </row>
    <row r="34" spans="1:12" ht="15.75" customHeight="1" x14ac:dyDescent="0.25">
      <c r="I34" s="6"/>
      <c r="J34" s="6"/>
      <c r="K34" s="6"/>
      <c r="L34" s="6"/>
    </row>
    <row r="35" spans="1:12" ht="15.75" customHeight="1" x14ac:dyDescent="0.25">
      <c r="I35" s="6"/>
      <c r="J35" s="6"/>
      <c r="K35" s="6"/>
      <c r="L35" s="6"/>
    </row>
    <row r="36" spans="1:12" ht="15.75" customHeight="1" x14ac:dyDescent="0.25">
      <c r="I36" s="6"/>
      <c r="J36" s="6"/>
      <c r="K36" s="6"/>
      <c r="L36" s="6"/>
    </row>
    <row r="37" spans="1:12" ht="15.75" customHeight="1" x14ac:dyDescent="0.25">
      <c r="I37" s="6"/>
      <c r="J37" s="6"/>
      <c r="K37" s="6"/>
      <c r="L37" s="6"/>
    </row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77</v>
      </c>
    </row>
    <row r="3" spans="1:8" x14ac:dyDescent="0.25">
      <c r="A3" s="2" t="s">
        <v>2</v>
      </c>
    </row>
    <row r="4" spans="1:8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2" t="s">
        <v>78</v>
      </c>
      <c r="B5" s="24">
        <f>'2'!B23/'1'!B17</f>
        <v>5.0915176298980853E-2</v>
      </c>
      <c r="C5" s="24">
        <f>'2'!C23/'1'!C17</f>
        <v>5.3952811075264243E-2</v>
      </c>
      <c r="D5" s="24">
        <f>'2'!D23/'1'!D17</f>
        <v>7.6200709756564317E-2</v>
      </c>
      <c r="E5" s="24">
        <f>'2'!E23/'1'!E17</f>
        <v>0.10699591104812067</v>
      </c>
      <c r="F5" s="24">
        <f>'2'!F23/'1'!F17</f>
        <v>8.8189123167891126E-2</v>
      </c>
      <c r="G5" s="24">
        <f>'2'!G23/'1'!G17</f>
        <v>8.0399471573909073E-2</v>
      </c>
      <c r="H5" s="24">
        <f>'2'!H23/'1'!H17</f>
        <v>2.3170565274926672E-2</v>
      </c>
    </row>
    <row r="6" spans="1:8" x14ac:dyDescent="0.25">
      <c r="A6" s="2" t="s">
        <v>79</v>
      </c>
      <c r="B6" s="24">
        <f>'2'!B23/'1'!B37</f>
        <v>0.10266944014162641</v>
      </c>
      <c r="C6" s="24">
        <f>'2'!C23/'1'!C37</f>
        <v>9.9187211263374001E-2</v>
      </c>
      <c r="D6" s="24">
        <f>'2'!D23/'1'!D37</f>
        <v>9.6440658963864334E-2</v>
      </c>
      <c r="E6" s="24">
        <f>'2'!E23/'1'!E37</f>
        <v>0.1333796778997263</v>
      </c>
      <c r="F6" s="24">
        <f>'2'!F23/'1'!F37</f>
        <v>0.10530853655865563</v>
      </c>
      <c r="G6" s="24">
        <f>'2'!G23/'1'!G37</f>
        <v>9.4943479518346446E-2</v>
      </c>
      <c r="H6" s="24">
        <f>'2'!H23/'1'!H37</f>
        <v>2.9592679233658492E-2</v>
      </c>
    </row>
    <row r="7" spans="1:8" x14ac:dyDescent="0.25">
      <c r="A7" s="2" t="s">
        <v>80</v>
      </c>
      <c r="B7" s="24">
        <f>'1'!B22/'1'!B37</f>
        <v>0.31659492432970859</v>
      </c>
      <c r="C7" s="24">
        <f>'1'!C22/'1'!C37</f>
        <v>0.28300242940415693</v>
      </c>
      <c r="D7" s="24">
        <f>'1'!D22/'1'!D37</f>
        <v>0</v>
      </c>
      <c r="E7" s="24">
        <f>'1'!E22/'1'!E37</f>
        <v>3.6830035370521978E-2</v>
      </c>
      <c r="F7" s="24">
        <f>'1'!F22/'1'!F37</f>
        <v>1.5668816067010552E-2</v>
      </c>
      <c r="G7" s="24">
        <f>'1'!G22/'1'!G37</f>
        <v>1.8556980261507882E-2</v>
      </c>
      <c r="H7" s="24">
        <f>'1'!H22/'1'!H37</f>
        <v>5.3686473412545788E-2</v>
      </c>
    </row>
    <row r="8" spans="1:8" x14ac:dyDescent="0.25">
      <c r="A8" s="2" t="s">
        <v>81</v>
      </c>
      <c r="B8" s="26">
        <f>'1'!B11/'1'!B25</f>
        <v>1.4256568036997639</v>
      </c>
      <c r="C8" s="26">
        <f>'1'!C11/'1'!C25</f>
        <v>1.7612220420423146</v>
      </c>
      <c r="D8" s="26">
        <f>'1'!D11/'1'!D25</f>
        <v>2.8018420284978496</v>
      </c>
      <c r="E8" s="26">
        <f>'1'!E11/'1'!E25</f>
        <v>3.5428119907429108</v>
      </c>
      <c r="F8" s="26">
        <f>'1'!F11/'1'!F25</f>
        <v>4.1082652157791468</v>
      </c>
      <c r="G8" s="26">
        <f>'1'!G11/'1'!G25</f>
        <v>4.6671569909066903</v>
      </c>
      <c r="H8" s="26">
        <f>'1'!H11/'1'!H25</f>
        <v>2.9865109972111519</v>
      </c>
    </row>
    <row r="9" spans="1:8" x14ac:dyDescent="0.25">
      <c r="A9" s="2" t="s">
        <v>82</v>
      </c>
      <c r="B9" s="24">
        <f>'2'!B23/'2'!B5</f>
        <v>9.1561802259638947E-2</v>
      </c>
      <c r="C9" s="24">
        <f>'2'!C23/'2'!C5</f>
        <v>8.5200791528643308E-2</v>
      </c>
      <c r="D9" s="24">
        <f>'2'!D23/'2'!D5</f>
        <v>0.11180080406168792</v>
      </c>
      <c r="E9" s="24">
        <f>'2'!E23/'2'!E5</f>
        <v>0.15457230068654787</v>
      </c>
      <c r="F9" s="24">
        <f>'2'!F23/'2'!F5</f>
        <v>0.14548827444433282</v>
      </c>
      <c r="G9" s="24">
        <f>'2'!G23/'2'!G5</f>
        <v>0.13152611650807869</v>
      </c>
      <c r="H9" s="24">
        <f>'2'!H23/'2'!H5</f>
        <v>7.1866551183604049E-2</v>
      </c>
    </row>
    <row r="10" spans="1:8" x14ac:dyDescent="0.25">
      <c r="A10" s="2" t="s">
        <v>83</v>
      </c>
      <c r="B10" s="24">
        <f>'2'!B12/'2'!B5</f>
        <v>0.23146003951368008</v>
      </c>
      <c r="C10" s="24">
        <f>'2'!C12/'2'!C5</f>
        <v>0.2328356910701814</v>
      </c>
      <c r="D10" s="24">
        <f>'2'!D12/'2'!D5</f>
        <v>0.23916085146932986</v>
      </c>
      <c r="E10" s="24">
        <f>'2'!E12/'2'!E5</f>
        <v>0.23533340879467698</v>
      </c>
      <c r="F10" s="24">
        <f>'2'!F12/'2'!F5</f>
        <v>0.22619416135205486</v>
      </c>
      <c r="G10" s="24">
        <f>'2'!G12/'2'!G5</f>
        <v>0.19892582645902251</v>
      </c>
      <c r="H10" s="24">
        <f>'2'!H12/'2'!H5</f>
        <v>0.14471757491972581</v>
      </c>
    </row>
    <row r="11" spans="1:8" x14ac:dyDescent="0.25">
      <c r="A11" s="2" t="s">
        <v>84</v>
      </c>
      <c r="B11" s="24">
        <f>'2'!B23/('1'!B37+'1'!B22)</f>
        <v>7.7981039000204574E-2</v>
      </c>
      <c r="C11" s="24">
        <f>'2'!C23/('1'!C37+'1'!C22)</f>
        <v>7.7308669874801283E-2</v>
      </c>
      <c r="D11" s="24">
        <f>'2'!D23/('1'!D37+'1'!D22)</f>
        <v>9.6440658963864334E-2</v>
      </c>
      <c r="E11" s="24">
        <f>'2'!E23/('1'!E37+'1'!E22)</f>
        <v>0.12864179600281514</v>
      </c>
      <c r="F11" s="24">
        <f>'2'!F23/('1'!F37+'1'!F22)</f>
        <v>0.10368393209751525</v>
      </c>
      <c r="G11" s="24">
        <f>'2'!G23/('1'!G37+'1'!G22)</f>
        <v>9.3213714459028429E-2</v>
      </c>
      <c r="H11" s="24">
        <f>'2'!H23/('1'!H37+'1'!H22)</f>
        <v>2.8084899996692076E-2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2020-04-12T16:12:59Z</dcterms:modified>
</cp:coreProperties>
</file>