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FI\A\"/>
    </mc:Choice>
  </mc:AlternateContent>
  <bookViews>
    <workbookView xWindow="120" yWindow="75" windowWidth="9555" windowHeight="7500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G43" i="3" l="1"/>
  <c r="E39" i="2"/>
  <c r="F39" i="2"/>
  <c r="G39" i="2"/>
  <c r="G49" i="3"/>
  <c r="G35" i="3"/>
  <c r="G28" i="3"/>
  <c r="G17" i="3"/>
  <c r="E17" i="3"/>
  <c r="F17" i="3"/>
  <c r="G42" i="2"/>
  <c r="G34" i="2"/>
  <c r="G27" i="2"/>
  <c r="G13" i="2"/>
  <c r="G6" i="2"/>
  <c r="G49" i="1"/>
  <c r="G45" i="1"/>
  <c r="G38" i="1"/>
  <c r="G40" i="1" s="1"/>
  <c r="G22" i="1"/>
  <c r="G18" i="1"/>
  <c r="G13" i="1"/>
  <c r="G9" i="1"/>
  <c r="G26" i="1" l="1"/>
  <c r="G29" i="3"/>
  <c r="G48" i="3" s="1"/>
  <c r="G14" i="2"/>
  <c r="G28" i="2" s="1"/>
  <c r="G6" i="4" s="1"/>
  <c r="G5" i="4"/>
  <c r="G48" i="1"/>
  <c r="G46" i="1"/>
  <c r="C49" i="3"/>
  <c r="D49" i="3"/>
  <c r="E49" i="3"/>
  <c r="F49" i="3"/>
  <c r="B49" i="3"/>
  <c r="C42" i="2"/>
  <c r="D42" i="2"/>
  <c r="E42" i="2"/>
  <c r="F42" i="2"/>
  <c r="B42" i="2"/>
  <c r="C49" i="1"/>
  <c r="D49" i="1"/>
  <c r="E49" i="1"/>
  <c r="F49" i="1"/>
  <c r="B49" i="1"/>
  <c r="G44" i="3" l="1"/>
  <c r="G47" i="3" s="1"/>
  <c r="G35" i="2"/>
  <c r="C6" i="2"/>
  <c r="C5" i="4" s="1"/>
  <c r="D6" i="2"/>
  <c r="D5" i="4" s="1"/>
  <c r="E6" i="2"/>
  <c r="E5" i="4" s="1"/>
  <c r="F6" i="2"/>
  <c r="F5" i="4" s="1"/>
  <c r="B6" i="2"/>
  <c r="B5" i="4" s="1"/>
  <c r="G40" i="2" l="1"/>
  <c r="G8" i="4" s="1"/>
  <c r="G9" i="4"/>
  <c r="G41" i="2"/>
  <c r="B43" i="3"/>
  <c r="B13" i="2"/>
  <c r="C13" i="2"/>
  <c r="B18" i="1"/>
  <c r="C18" i="1"/>
  <c r="E18" i="1"/>
  <c r="F18" i="1"/>
  <c r="D18" i="1"/>
  <c r="F43" i="3"/>
  <c r="E43" i="3"/>
  <c r="D43" i="3"/>
  <c r="C43" i="3"/>
  <c r="F35" i="3"/>
  <c r="E35" i="3"/>
  <c r="D35" i="3"/>
  <c r="C35" i="3"/>
  <c r="B35" i="3"/>
  <c r="F28" i="3"/>
  <c r="E28" i="3"/>
  <c r="D28" i="3"/>
  <c r="C28" i="3"/>
  <c r="B28" i="3"/>
  <c r="E29" i="3"/>
  <c r="D17" i="3"/>
  <c r="C17" i="3"/>
  <c r="B17" i="3"/>
  <c r="F34" i="2"/>
  <c r="E34" i="2"/>
  <c r="D34" i="2"/>
  <c r="C34" i="2"/>
  <c r="B34" i="2"/>
  <c r="F27" i="2"/>
  <c r="E27" i="2"/>
  <c r="D27" i="2"/>
  <c r="C27" i="2"/>
  <c r="B27" i="2"/>
  <c r="F13" i="2"/>
  <c r="F14" i="2" s="1"/>
  <c r="F28" i="2" s="1"/>
  <c r="E13" i="2"/>
  <c r="E14" i="2" s="1"/>
  <c r="D13" i="2"/>
  <c r="G7" i="4" l="1"/>
  <c r="E44" i="3"/>
  <c r="E47" i="3" s="1"/>
  <c r="F29" i="3"/>
  <c r="F44" i="3" s="1"/>
  <c r="F47" i="3" s="1"/>
  <c r="E28" i="2"/>
  <c r="E35" i="2" s="1"/>
  <c r="E40" i="2" s="1"/>
  <c r="F35" i="2"/>
  <c r="F40" i="2" s="1"/>
  <c r="F6" i="4"/>
  <c r="E48" i="3"/>
  <c r="B29" i="3"/>
  <c r="B14" i="2"/>
  <c r="B28" i="2" s="1"/>
  <c r="C29" i="3"/>
  <c r="C14" i="2"/>
  <c r="C28" i="2" s="1"/>
  <c r="D29" i="3"/>
  <c r="D14" i="2"/>
  <c r="D28" i="2" s="1"/>
  <c r="E45" i="1"/>
  <c r="B45" i="1"/>
  <c r="C45" i="1"/>
  <c r="D45" i="1"/>
  <c r="B38" i="1"/>
  <c r="B40" i="1" s="1"/>
  <c r="C38" i="1"/>
  <c r="C40" i="1" s="1"/>
  <c r="D38" i="1"/>
  <c r="D40" i="1" s="1"/>
  <c r="E38" i="1"/>
  <c r="E40" i="1" s="1"/>
  <c r="B22" i="1"/>
  <c r="C22" i="1"/>
  <c r="D22" i="1"/>
  <c r="E22" i="1"/>
  <c r="B13" i="1"/>
  <c r="C13" i="1"/>
  <c r="D13" i="1"/>
  <c r="E13" i="1"/>
  <c r="B9" i="1"/>
  <c r="C9" i="1"/>
  <c r="C26" i="1" s="1"/>
  <c r="D9" i="1"/>
  <c r="D26" i="1" s="1"/>
  <c r="E9" i="1"/>
  <c r="E26" i="1" s="1"/>
  <c r="F45" i="1"/>
  <c r="E6" i="4" l="1"/>
  <c r="B46" i="1"/>
  <c r="F48" i="3"/>
  <c r="E8" i="4"/>
  <c r="D35" i="2"/>
  <c r="D40" i="2" s="1"/>
  <c r="D6" i="4"/>
  <c r="B35" i="2"/>
  <c r="B6" i="4"/>
  <c r="E41" i="2"/>
  <c r="E7" i="4"/>
  <c r="C35" i="2"/>
  <c r="C40" i="2" s="1"/>
  <c r="C6" i="4"/>
  <c r="D8" i="4"/>
  <c r="F41" i="2"/>
  <c r="F7" i="4"/>
  <c r="F48" i="1"/>
  <c r="F9" i="4"/>
  <c r="E48" i="1"/>
  <c r="E9" i="4"/>
  <c r="D48" i="1"/>
  <c r="D9" i="4"/>
  <c r="D46" i="1"/>
  <c r="C48" i="1"/>
  <c r="B48" i="1"/>
  <c r="D44" i="3"/>
  <c r="D47" i="3" s="1"/>
  <c r="D48" i="3"/>
  <c r="B44" i="3"/>
  <c r="B47" i="3" s="1"/>
  <c r="B48" i="3"/>
  <c r="C44" i="3"/>
  <c r="C47" i="3" s="1"/>
  <c r="C48" i="3"/>
  <c r="C46" i="1"/>
  <c r="B26" i="1"/>
  <c r="E46" i="1"/>
  <c r="B40" i="2" l="1"/>
  <c r="B9" i="4" s="1"/>
  <c r="B8" i="4"/>
  <c r="C41" i="2"/>
  <c r="C7" i="4"/>
  <c r="B41" i="2"/>
  <c r="B7" i="4"/>
  <c r="C8" i="4"/>
  <c r="C9" i="4"/>
  <c r="D41" i="2"/>
  <c r="D7" i="4"/>
  <c r="F38" i="1"/>
  <c r="F40" i="1" s="1"/>
  <c r="F46" i="1" s="1"/>
  <c r="F22" i="1"/>
  <c r="F13" i="1"/>
  <c r="F9" i="1"/>
  <c r="F26" i="1" l="1"/>
  <c r="F8" i="4" s="1"/>
</calcChain>
</file>

<file path=xl/sharedStrings.xml><?xml version="1.0" encoding="utf-8"?>
<sst xmlns="http://schemas.openxmlformats.org/spreadsheetml/2006/main" count="126" uniqueCount="118">
  <si>
    <t>In hand</t>
  </si>
  <si>
    <t>Bal.with Bnagladesh Bank &amp; its agent bank</t>
  </si>
  <si>
    <t>In bangladesh</t>
  </si>
  <si>
    <t>Outside banglades</t>
  </si>
  <si>
    <t>Government</t>
  </si>
  <si>
    <t>Others</t>
  </si>
  <si>
    <t>Loans , cash creidts ,overdrafts etc</t>
  </si>
  <si>
    <t>Bills purcahsed &amp; discounted</t>
  </si>
  <si>
    <t>Other asests</t>
  </si>
  <si>
    <t>Current accounts &amp; other acccounts etc</t>
  </si>
  <si>
    <t>Bills payable</t>
  </si>
  <si>
    <t>Saving bank dpeosits</t>
  </si>
  <si>
    <t>Fixed deposits</t>
  </si>
  <si>
    <t>Other deposits</t>
  </si>
  <si>
    <t>Paid up capital</t>
  </si>
  <si>
    <t>Statutory reserve</t>
  </si>
  <si>
    <t>Retained earning</t>
  </si>
  <si>
    <t>Interest paid on deposit, borrowing etc</t>
  </si>
  <si>
    <t>Commission ,exchange &amp; brokerage</t>
  </si>
  <si>
    <t>Other opeating income</t>
  </si>
  <si>
    <t>Salaries and allowances</t>
  </si>
  <si>
    <t>Rent ,taxes ,insurance ,electricity etc</t>
  </si>
  <si>
    <t>Legal expenses</t>
  </si>
  <si>
    <t>Postage,stamps ,telecommunication etc</t>
  </si>
  <si>
    <t>Managing directors slaary &amp; fees</t>
  </si>
  <si>
    <t>Directors feees &amp; expenses</t>
  </si>
  <si>
    <t>Charges on loan losses</t>
  </si>
  <si>
    <t>Other expenses</t>
  </si>
  <si>
    <t>Provsion for</t>
  </si>
  <si>
    <t>Loans, advances &amp; leases</t>
  </si>
  <si>
    <t>Current</t>
  </si>
  <si>
    <t xml:space="preserve">Deffered </t>
  </si>
  <si>
    <t>Interest receipts in cash</t>
  </si>
  <si>
    <t>dividend receipts</t>
  </si>
  <si>
    <t>Fees &amp; commission receipts in cash</t>
  </si>
  <si>
    <t xml:space="preserve">Recoveries on loans previously </t>
  </si>
  <si>
    <t>Statutory deposits</t>
  </si>
  <si>
    <t>Purchase /sale of trading securities</t>
  </si>
  <si>
    <t>Loans,advances &amp;  leases to the client</t>
  </si>
  <si>
    <t>Term depsoits</t>
  </si>
  <si>
    <t>Trading liabiliites</t>
  </si>
  <si>
    <t>Other liabiliites</t>
  </si>
  <si>
    <t>Proceeds from sale of securities</t>
  </si>
  <si>
    <t>Payments for purcahse of security</t>
  </si>
  <si>
    <t>Purchase/sale of property , plant &amp; equipment</t>
  </si>
  <si>
    <t>Purchase /sale of subsidiary</t>
  </si>
  <si>
    <t>Receipts from issue of laon capitla &amp; debt securiities</t>
  </si>
  <si>
    <t>Payments fro redemption of laon capital &amp; debt secuirites</t>
  </si>
  <si>
    <t>Receipts from ordinary shares</t>
  </si>
  <si>
    <t>Loans from banks</t>
  </si>
  <si>
    <t>Dividend paid</t>
  </si>
  <si>
    <t>Deposit from customer</t>
  </si>
  <si>
    <t>Receipts from issue of right shares</t>
  </si>
  <si>
    <t>Ratio</t>
  </si>
  <si>
    <t>Operating Margin</t>
  </si>
  <si>
    <t>Net Margin</t>
  </si>
  <si>
    <t>Capital to Risk Weighted Assets Ratio</t>
  </si>
  <si>
    <t>As at year end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</si>
  <si>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</si>
  <si>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</si>
  <si>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</si>
  <si>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</si>
  <si>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</si>
  <si>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National Housing Finance and Investments Limited</t>
  </si>
  <si>
    <t>Property and Assets</t>
  </si>
  <si>
    <t>Cash</t>
  </si>
  <si>
    <t>Balance with Other Banks and Financial Institutions</t>
  </si>
  <si>
    <t>Money at call and on short notice</t>
  </si>
  <si>
    <t>Investments</t>
  </si>
  <si>
    <t>Loans and Advances/Investments</t>
  </si>
  <si>
    <t>Fixed Assets including Premises, Furniture and Fixtures</t>
  </si>
  <si>
    <t>Other Assets</t>
  </si>
  <si>
    <t>Non-Banking Assets</t>
  </si>
  <si>
    <t>Liabilities and Capital</t>
  </si>
  <si>
    <t>Liabilities</t>
  </si>
  <si>
    <t>Borrowings from Other Banks, Financial Institutions and Agents</t>
  </si>
  <si>
    <t>Deposits and Other Accounts</t>
  </si>
  <si>
    <t>Other Liabilities</t>
  </si>
  <si>
    <t>Shareholders’ Equity</t>
  </si>
  <si>
    <t>Net assets value per share</t>
  </si>
  <si>
    <t>Shares to calculate NAVPS</t>
  </si>
  <si>
    <t>Operating Income</t>
  </si>
  <si>
    <t>Net interest income/net profit on investments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</si>
  <si>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</si>
  <si>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</si>
  <si>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</si>
  <si>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</si>
  <si>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</si>
  <si>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</si>
  <si>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</si>
  <si>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</si>
  <si>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</si>
  <si>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</si>
  <si>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</si>
  <si>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</si>
  <si>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Financial Activities</t>
  </si>
  <si>
    <t>Net Change in Cash Flows</t>
  </si>
  <si>
    <t>Effects of exchange rate changes on cash and cash equivalents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</si>
  <si>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</si>
  <si>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</si>
  <si>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</si>
  <si>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</si>
  <si>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Cash Flow Statement</t>
  </si>
  <si>
    <t>Income Statement</t>
  </si>
  <si>
    <t>Balance Sheet</t>
  </si>
  <si>
    <t>Bearer certificate of deposits</t>
  </si>
  <si>
    <t>Interest income</t>
  </si>
  <si>
    <t>Investment income</t>
  </si>
  <si>
    <t>Stationery, printing, advertisement etc.</t>
  </si>
  <si>
    <t>Auditors fees</t>
  </si>
  <si>
    <t>Depreciation and repairs to assets</t>
  </si>
  <si>
    <t xml:space="preserve">Diminution in value of investments </t>
  </si>
  <si>
    <t>Interest payments</t>
  </si>
  <si>
    <t>Cash payments to employees</t>
  </si>
  <si>
    <t>Cah payments to suppliers</t>
  </si>
  <si>
    <t>income taxes paid</t>
  </si>
  <si>
    <t>Receipts from other operating acitiivtes</t>
  </si>
  <si>
    <t>Payments for other operating actiivites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</si>
</sst>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3" fillId="2" borderId="0" xfId="0" applyFont="1" applyFill="1"/>
    <xf numFmtId="164" fontId="0" fillId="0" borderId="0" xfId="1" applyNumberFormat="1" applyFont="1"/>
    <xf numFmtId="164" fontId="3" fillId="2" borderId="0" xfId="1" applyNumberFormat="1" applyFont="1" applyFill="1"/>
    <xf numFmtId="164" fontId="1" fillId="0" borderId="0" xfId="1" applyNumberFormat="1" applyFont="1"/>
    <xf numFmtId="0" fontId="1" fillId="0" borderId="0" xfId="0" applyFont="1" applyAlignment="1">
      <alignment wrapText="1"/>
    </xf>
    <xf numFmtId="43" fontId="0" fillId="0" borderId="0" xfId="1" applyNumberFormat="1" applyFont="1"/>
    <xf numFmtId="2" fontId="1" fillId="0" borderId="0" xfId="0" applyNumberFormat="1" applyFont="1"/>
    <xf numFmtId="10" fontId="0" fillId="0" borderId="0" xfId="2" applyNumberFormat="1" applyFont="1"/>
    <xf numFmtId="10" fontId="0" fillId="0" borderId="0" xfId="0" applyNumberFormat="1"/>
    <xf numFmtId="0" fontId="0" fillId="0" borderId="0" xfId="0" applyFill="1"/>
    <xf numFmtId="0" fontId="1" fillId="0" borderId="1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 applyAlignment="1"/>
    <xf numFmtId="0" fontId="4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0" xfId="0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164" fontId="0" fillId="0" borderId="0" xfId="0" applyNumberFormat="1"/>
    <xf numFmtId="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pane xSplit="1" ySplit="4" topLeftCell="B23" activePane="bottomRight" state="frozen"/>
      <selection pane="topRight" activeCell="B1" sqref="B1"/>
      <selection pane="bottomLeft" activeCell="A5" sqref="A5"/>
      <selection pane="bottomRight" activeCell="I4" sqref="I4"/>
    </sheetView>
  </sheetViews>
  <sheetFormatPr defaultRowHeight="15" x14ac:dyDescent="0.25"/>
  <cols>
    <col min="1" max="1" width="50.7109375" customWidth="1"/>
    <col min="2" max="4" width="14.28515625" bestFit="1" customWidth="1"/>
    <col min="5" max="5" width="17" customWidth="1"/>
    <col min="6" max="6" width="17.7109375" customWidth="1"/>
    <col min="7" max="7" width="18" bestFit="1" customWidth="1"/>
  </cols>
  <sheetData>
    <row r="1" spans="1:7" x14ac:dyDescent="0.25">
      <c r="A1" s="1" t="s">
        <v>63</v>
      </c>
    </row>
    <row r="2" spans="1:7" x14ac:dyDescent="0.25">
      <c r="A2" s="1" t="s">
        <v>104</v>
      </c>
    </row>
    <row r="3" spans="1:7" x14ac:dyDescent="0.25">
      <c r="A3" t="s">
        <v>57</v>
      </c>
    </row>
    <row r="4" spans="1:7" x14ac:dyDescent="0.25">
      <c r="A4" s="11"/>
      <c r="B4" s="11">
        <v>2013</v>
      </c>
      <c r="C4" s="11">
        <v>2014</v>
      </c>
      <c r="D4" s="11">
        <v>2015</v>
      </c>
      <c r="E4" s="11">
        <v>2016</v>
      </c>
      <c r="F4" s="11">
        <v>2017</v>
      </c>
      <c r="G4" s="11">
        <v>2018</v>
      </c>
    </row>
    <row r="5" spans="1:7" x14ac:dyDescent="0.25">
      <c r="A5" s="12" t="s">
        <v>64</v>
      </c>
      <c r="B5" s="3"/>
      <c r="C5" s="3"/>
      <c r="D5" s="3"/>
      <c r="E5" s="3"/>
      <c r="F5" s="3"/>
    </row>
    <row r="6" spans="1:7" x14ac:dyDescent="0.25">
      <c r="A6" s="13" t="s">
        <v>65</v>
      </c>
      <c r="B6" s="3"/>
      <c r="C6" s="3"/>
      <c r="D6" s="3"/>
      <c r="E6" s="3"/>
      <c r="F6" s="3"/>
    </row>
    <row r="7" spans="1:7" x14ac:dyDescent="0.25">
      <c r="A7" t="s">
        <v>0</v>
      </c>
      <c r="B7" s="3">
        <v>34060</v>
      </c>
      <c r="C7" s="3">
        <v>37313</v>
      </c>
      <c r="D7" s="3">
        <v>54395</v>
      </c>
      <c r="E7" s="3">
        <v>63599</v>
      </c>
      <c r="F7" s="3">
        <v>77938</v>
      </c>
      <c r="G7" s="3">
        <v>77732</v>
      </c>
    </row>
    <row r="8" spans="1:7" x14ac:dyDescent="0.25">
      <c r="A8" t="s">
        <v>1</v>
      </c>
      <c r="B8" s="3">
        <v>92292143</v>
      </c>
      <c r="C8" s="3">
        <v>86330630</v>
      </c>
      <c r="D8" s="3">
        <v>128613635</v>
      </c>
      <c r="E8" s="3">
        <v>164826047</v>
      </c>
      <c r="F8" s="3">
        <v>212814180</v>
      </c>
      <c r="G8" s="3">
        <v>194421756</v>
      </c>
    </row>
    <row r="9" spans="1:7" x14ac:dyDescent="0.25">
      <c r="B9" s="5">
        <f t="shared" ref="B9:E9" si="0">SUM(B7:B8)</f>
        <v>92326203</v>
      </c>
      <c r="C9" s="5">
        <f t="shared" si="0"/>
        <v>86367943</v>
      </c>
      <c r="D9" s="5">
        <f t="shared" si="0"/>
        <v>128668030</v>
      </c>
      <c r="E9" s="5">
        <f t="shared" si="0"/>
        <v>164889646</v>
      </c>
      <c r="F9" s="5">
        <f>SUM(F7:F8)</f>
        <v>212892118</v>
      </c>
      <c r="G9" s="5">
        <f>SUM(G7:G8)</f>
        <v>194499488</v>
      </c>
    </row>
    <row r="10" spans="1:7" x14ac:dyDescent="0.25">
      <c r="A10" s="14" t="s">
        <v>66</v>
      </c>
      <c r="B10" s="3"/>
      <c r="C10" s="3"/>
      <c r="D10" s="3"/>
      <c r="E10" s="3"/>
      <c r="F10" s="3"/>
    </row>
    <row r="11" spans="1:7" x14ac:dyDescent="0.25">
      <c r="A11" t="s">
        <v>2</v>
      </c>
      <c r="B11" s="3">
        <v>1086059202</v>
      </c>
      <c r="C11" s="3">
        <v>1026935969</v>
      </c>
      <c r="D11" s="3">
        <v>968405753</v>
      </c>
      <c r="E11" s="3">
        <v>2291412919</v>
      </c>
      <c r="F11" s="3">
        <v>4813965603</v>
      </c>
      <c r="G11" s="3">
        <v>7445254949</v>
      </c>
    </row>
    <row r="12" spans="1:7" x14ac:dyDescent="0.25">
      <c r="A12" t="s">
        <v>3</v>
      </c>
      <c r="B12" s="3"/>
      <c r="C12" s="3">
        <v>0</v>
      </c>
      <c r="D12" s="3">
        <v>0</v>
      </c>
      <c r="E12" s="3">
        <v>0</v>
      </c>
      <c r="F12" s="3">
        <v>0</v>
      </c>
    </row>
    <row r="13" spans="1:7" x14ac:dyDescent="0.25">
      <c r="B13" s="5">
        <f t="shared" ref="B13:E13" si="1">SUM(B11:B12)</f>
        <v>1086059202</v>
      </c>
      <c r="C13" s="5">
        <f t="shared" si="1"/>
        <v>1026935969</v>
      </c>
      <c r="D13" s="5">
        <f t="shared" si="1"/>
        <v>968405753</v>
      </c>
      <c r="E13" s="5">
        <f t="shared" si="1"/>
        <v>2291412919</v>
      </c>
      <c r="F13" s="5">
        <f>SUM(F11:F12)</f>
        <v>4813965603</v>
      </c>
      <c r="G13" s="5">
        <f>SUM(G11:G12)</f>
        <v>7445254949</v>
      </c>
    </row>
    <row r="14" spans="1:7" x14ac:dyDescent="0.25">
      <c r="A14" s="15" t="s">
        <v>67</v>
      </c>
      <c r="B14" s="3"/>
      <c r="C14" s="3"/>
      <c r="D14" s="3">
        <v>0</v>
      </c>
      <c r="E14" s="3"/>
      <c r="F14" s="3"/>
    </row>
    <row r="15" spans="1:7" x14ac:dyDescent="0.25">
      <c r="A15" s="15" t="s">
        <v>68</v>
      </c>
      <c r="B15" s="3"/>
      <c r="C15" s="3"/>
      <c r="D15" s="3"/>
      <c r="E15" s="3"/>
      <c r="F15" s="3"/>
    </row>
    <row r="16" spans="1:7" x14ac:dyDescent="0.25">
      <c r="A16" t="s">
        <v>4</v>
      </c>
      <c r="B16" s="3"/>
      <c r="C16" s="3">
        <v>0</v>
      </c>
      <c r="D16" s="3">
        <v>0</v>
      </c>
      <c r="E16" s="3">
        <v>0</v>
      </c>
      <c r="F16" s="3">
        <v>0</v>
      </c>
    </row>
    <row r="17" spans="1:7" x14ac:dyDescent="0.25">
      <c r="A17" t="s">
        <v>5</v>
      </c>
      <c r="B17" s="3">
        <v>20582396</v>
      </c>
      <c r="C17" s="3">
        <v>20807259</v>
      </c>
      <c r="D17" s="3">
        <v>82550573</v>
      </c>
      <c r="E17" s="3">
        <v>82280995</v>
      </c>
      <c r="F17" s="3">
        <v>132094351</v>
      </c>
      <c r="G17" s="3">
        <v>129891081</v>
      </c>
    </row>
    <row r="18" spans="1:7" x14ac:dyDescent="0.25">
      <c r="B18" s="5">
        <f t="shared" ref="B18:C18" si="2">SUM(B16:B17)</f>
        <v>20582396</v>
      </c>
      <c r="C18" s="5">
        <f t="shared" si="2"/>
        <v>20807259</v>
      </c>
      <c r="D18" s="5">
        <f>SUM(D16:D17)</f>
        <v>82550573</v>
      </c>
      <c r="E18" s="5">
        <f t="shared" ref="E18:G18" si="3">SUM(E16:E17)</f>
        <v>82280995</v>
      </c>
      <c r="F18" s="5">
        <f t="shared" si="3"/>
        <v>132094351</v>
      </c>
      <c r="G18" s="5">
        <f t="shared" si="3"/>
        <v>129891081</v>
      </c>
    </row>
    <row r="19" spans="1:7" x14ac:dyDescent="0.25">
      <c r="A19" s="15" t="s">
        <v>69</v>
      </c>
      <c r="B19" s="3"/>
      <c r="C19" s="3"/>
      <c r="D19" s="3"/>
      <c r="E19" s="3"/>
      <c r="F19" s="3"/>
    </row>
    <row r="20" spans="1:7" x14ac:dyDescent="0.25">
      <c r="A20" t="s">
        <v>6</v>
      </c>
      <c r="B20" s="3">
        <v>4624177530</v>
      </c>
      <c r="C20" s="3">
        <v>5478012918</v>
      </c>
      <c r="D20" s="3">
        <v>7310757322</v>
      </c>
      <c r="E20" s="3">
        <v>8959772086</v>
      </c>
      <c r="F20" s="3">
        <v>10245332407</v>
      </c>
      <c r="G20" s="3">
        <v>12363967591</v>
      </c>
    </row>
    <row r="21" spans="1:7" x14ac:dyDescent="0.25">
      <c r="A21" t="s">
        <v>7</v>
      </c>
      <c r="B21" s="3"/>
      <c r="C21" s="3">
        <v>0</v>
      </c>
      <c r="D21" s="3">
        <v>0</v>
      </c>
      <c r="E21" s="3">
        <v>0</v>
      </c>
      <c r="F21" s="3">
        <v>0</v>
      </c>
    </row>
    <row r="22" spans="1:7" x14ac:dyDescent="0.25">
      <c r="B22" s="5">
        <f t="shared" ref="B22:E22" si="4">SUM(B20:B21)</f>
        <v>4624177530</v>
      </c>
      <c r="C22" s="5">
        <f t="shared" si="4"/>
        <v>5478012918</v>
      </c>
      <c r="D22" s="5">
        <f t="shared" si="4"/>
        <v>7310757322</v>
      </c>
      <c r="E22" s="5">
        <f t="shared" si="4"/>
        <v>8959772086</v>
      </c>
      <c r="F22" s="5">
        <f>SUM(F20:F21)</f>
        <v>10245332407</v>
      </c>
      <c r="G22" s="5">
        <f>SUM(G20:G21)</f>
        <v>12363967591</v>
      </c>
    </row>
    <row r="23" spans="1:7" x14ac:dyDescent="0.25">
      <c r="A23" s="13" t="s">
        <v>70</v>
      </c>
      <c r="B23" s="3">
        <v>34676537</v>
      </c>
      <c r="C23" s="3">
        <v>30438377</v>
      </c>
      <c r="D23" s="3">
        <v>28465045</v>
      </c>
      <c r="E23" s="3">
        <v>234721338</v>
      </c>
      <c r="F23" s="3">
        <v>234161187</v>
      </c>
      <c r="G23" s="3">
        <v>619296271</v>
      </c>
    </row>
    <row r="24" spans="1:7" x14ac:dyDescent="0.25">
      <c r="A24" s="13" t="s">
        <v>71</v>
      </c>
      <c r="B24" s="3">
        <v>408694375</v>
      </c>
      <c r="C24" s="3">
        <v>214550697</v>
      </c>
      <c r="D24" s="3">
        <v>305248350</v>
      </c>
      <c r="E24" s="3">
        <v>517312672</v>
      </c>
      <c r="F24" s="3">
        <v>524751124</v>
      </c>
      <c r="G24" s="3">
        <v>227944259</v>
      </c>
    </row>
    <row r="25" spans="1:7" x14ac:dyDescent="0.25">
      <c r="A25" s="13" t="s">
        <v>72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</row>
    <row r="26" spans="1:7" x14ac:dyDescent="0.25">
      <c r="A26" s="1"/>
      <c r="B26" s="5">
        <f t="shared" ref="B26" si="5">B9+B13+B18+B22+B23+B24</f>
        <v>6266516243</v>
      </c>
      <c r="C26" s="5">
        <f>(C9+C13+C18+C22+C23+C24)+1</f>
        <v>6857113164</v>
      </c>
      <c r="D26" s="5">
        <f>(D9+D13+D18+D22+D23+D24)-1</f>
        <v>8824095072</v>
      </c>
      <c r="E26" s="5">
        <f>(E9+E13+E18+E22+E23+E24)-1</f>
        <v>12250389655</v>
      </c>
      <c r="F26" s="5">
        <f>(F9+F13+F18+F22+F23+F24)-1</f>
        <v>16163196789</v>
      </c>
      <c r="G26" s="5">
        <f>(G9+G13+G18+G22+G23+G24)</f>
        <v>20980853639</v>
      </c>
    </row>
    <row r="27" spans="1:7" x14ac:dyDescent="0.25">
      <c r="B27" s="3"/>
      <c r="C27" s="3"/>
      <c r="D27" s="3"/>
      <c r="E27" s="3"/>
      <c r="F27" s="3"/>
    </row>
    <row r="28" spans="1:7" x14ac:dyDescent="0.25">
      <c r="A28" s="12" t="s">
        <v>73</v>
      </c>
      <c r="B28" s="3"/>
      <c r="C28" s="3"/>
      <c r="D28" s="3"/>
      <c r="E28" s="3"/>
      <c r="F28" s="3"/>
    </row>
    <row r="29" spans="1:7" x14ac:dyDescent="0.25">
      <c r="A29" s="15" t="s">
        <v>74</v>
      </c>
      <c r="B29" s="3"/>
      <c r="C29" s="3"/>
      <c r="D29" s="3"/>
      <c r="E29" s="3"/>
      <c r="F29" s="3"/>
    </row>
    <row r="30" spans="1:7" x14ac:dyDescent="0.25">
      <c r="A30" s="15" t="s">
        <v>75</v>
      </c>
      <c r="B30" s="3">
        <v>1007384738</v>
      </c>
      <c r="C30" s="3">
        <v>967205103</v>
      </c>
      <c r="D30" s="3">
        <v>879025290</v>
      </c>
      <c r="E30" s="3">
        <v>1009953831</v>
      </c>
      <c r="F30" s="3">
        <v>1720842480</v>
      </c>
      <c r="G30" s="3">
        <v>1760754410</v>
      </c>
    </row>
    <row r="31" spans="1:7" x14ac:dyDescent="0.25">
      <c r="A31" s="15" t="s">
        <v>76</v>
      </c>
      <c r="B31" s="3"/>
      <c r="C31" s="3"/>
      <c r="D31" s="3">
        <v>0</v>
      </c>
      <c r="E31" s="3"/>
      <c r="F31" s="3"/>
    </row>
    <row r="32" spans="1:7" x14ac:dyDescent="0.25">
      <c r="A32" t="s">
        <v>9</v>
      </c>
      <c r="B32" s="3">
        <v>2302304922</v>
      </c>
      <c r="C32" s="3"/>
      <c r="D32" s="3">
        <v>0</v>
      </c>
      <c r="E32" s="3">
        <v>0</v>
      </c>
      <c r="F32" s="3">
        <v>0</v>
      </c>
    </row>
    <row r="33" spans="1:7" x14ac:dyDescent="0.25">
      <c r="A33" t="s">
        <v>10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</row>
    <row r="34" spans="1:7" x14ac:dyDescent="0.25">
      <c r="A34" t="s">
        <v>11</v>
      </c>
      <c r="B34" s="3">
        <v>0</v>
      </c>
      <c r="C34" s="3">
        <v>0</v>
      </c>
      <c r="D34" s="3">
        <v>0</v>
      </c>
      <c r="E34" s="3">
        <v>0</v>
      </c>
      <c r="F34" s="3">
        <v>3930000000</v>
      </c>
      <c r="G34" s="3">
        <v>8180000000</v>
      </c>
    </row>
    <row r="35" spans="1:7" x14ac:dyDescent="0.25">
      <c r="A35" t="s">
        <v>12</v>
      </c>
      <c r="B35" s="3">
        <v>950000000</v>
      </c>
      <c r="C35" s="3">
        <v>3791067944</v>
      </c>
      <c r="D35" s="3">
        <v>5526062366</v>
      </c>
      <c r="E35" s="3">
        <v>8459160226</v>
      </c>
      <c r="F35" s="3">
        <v>7724983097</v>
      </c>
      <c r="G35" s="3">
        <v>7956881144</v>
      </c>
    </row>
    <row r="36" spans="1:7" x14ac:dyDescent="0.25">
      <c r="A36" t="s">
        <v>105</v>
      </c>
      <c r="B36" s="3">
        <v>0</v>
      </c>
      <c r="C36" s="3">
        <v>0</v>
      </c>
      <c r="D36" s="3"/>
      <c r="E36" s="3">
        <v>0</v>
      </c>
      <c r="F36" s="3">
        <v>0</v>
      </c>
    </row>
    <row r="37" spans="1:7" x14ac:dyDescent="0.25">
      <c r="A37" t="s">
        <v>13</v>
      </c>
      <c r="B37" s="3">
        <v>36361782</v>
      </c>
      <c r="C37" s="3">
        <v>35361043</v>
      </c>
      <c r="D37" s="3">
        <v>25796301</v>
      </c>
      <c r="E37" s="3">
        <v>18469536</v>
      </c>
      <c r="F37" s="3">
        <v>13181489</v>
      </c>
      <c r="G37" s="3">
        <v>12117263</v>
      </c>
    </row>
    <row r="38" spans="1:7" x14ac:dyDescent="0.25">
      <c r="B38" s="5">
        <f t="shared" ref="B38:E38" si="6">SUM(B32:B37)</f>
        <v>3288666704</v>
      </c>
      <c r="C38" s="5">
        <f t="shared" si="6"/>
        <v>3826428987</v>
      </c>
      <c r="D38" s="5">
        <f t="shared" si="6"/>
        <v>5551858667</v>
      </c>
      <c r="E38" s="5">
        <f t="shared" si="6"/>
        <v>8477629762</v>
      </c>
      <c r="F38" s="5">
        <f>SUM(F32:F37)</f>
        <v>11668164586</v>
      </c>
      <c r="G38" s="5">
        <f>SUM(G32:G37)</f>
        <v>16148998407</v>
      </c>
    </row>
    <row r="39" spans="1:7" x14ac:dyDescent="0.25">
      <c r="A39" s="15" t="s">
        <v>77</v>
      </c>
      <c r="B39" s="3">
        <v>544387469</v>
      </c>
      <c r="C39" s="3">
        <v>560793987</v>
      </c>
      <c r="D39" s="3">
        <v>819153912</v>
      </c>
      <c r="E39" s="3">
        <v>1125844472</v>
      </c>
      <c r="F39" s="3">
        <v>1073585577</v>
      </c>
      <c r="G39" s="3">
        <v>1296869976</v>
      </c>
    </row>
    <row r="40" spans="1:7" x14ac:dyDescent="0.25">
      <c r="A40" s="1"/>
      <c r="B40" s="5">
        <f t="shared" ref="B40:E40" si="7">B30+B38+B39</f>
        <v>4840438911</v>
      </c>
      <c r="C40" s="5">
        <f t="shared" si="7"/>
        <v>5354428077</v>
      </c>
      <c r="D40" s="5">
        <f t="shared" si="7"/>
        <v>7250037869</v>
      </c>
      <c r="E40" s="5">
        <f t="shared" si="7"/>
        <v>10613428065</v>
      </c>
      <c r="F40" s="5">
        <f>F30+F38+F39</f>
        <v>14462592643</v>
      </c>
      <c r="G40" s="5">
        <f>G30+G38+G39</f>
        <v>19206622793</v>
      </c>
    </row>
    <row r="41" spans="1:7" x14ac:dyDescent="0.25">
      <c r="A41" s="15" t="s">
        <v>78</v>
      </c>
      <c r="B41" s="3"/>
      <c r="C41" s="3"/>
      <c r="D41" s="3"/>
      <c r="E41" s="3"/>
      <c r="F41" s="3"/>
    </row>
    <row r="42" spans="1:7" x14ac:dyDescent="0.25">
      <c r="A42" t="s">
        <v>14</v>
      </c>
      <c r="B42" s="3">
        <v>1063920000</v>
      </c>
      <c r="C42" s="3">
        <v>1063920000</v>
      </c>
      <c r="D42" s="3">
        <v>1063920000</v>
      </c>
      <c r="E42" s="3">
        <v>1063920000</v>
      </c>
      <c r="F42" s="3">
        <v>1063920000</v>
      </c>
      <c r="G42" s="3">
        <v>1063920000</v>
      </c>
    </row>
    <row r="43" spans="1:7" x14ac:dyDescent="0.25">
      <c r="A43" t="s">
        <v>15</v>
      </c>
      <c r="B43" s="3">
        <v>223489587</v>
      </c>
      <c r="C43" s="3">
        <v>265409106</v>
      </c>
      <c r="D43" s="3">
        <v>311601129</v>
      </c>
      <c r="E43" s="3">
        <v>360355287</v>
      </c>
      <c r="F43" s="3">
        <v>411384918</v>
      </c>
      <c r="G43" s="3">
        <v>466539218</v>
      </c>
    </row>
    <row r="44" spans="1:7" x14ac:dyDescent="0.25">
      <c r="A44" t="s">
        <v>16</v>
      </c>
      <c r="B44" s="3">
        <v>138667746</v>
      </c>
      <c r="C44" s="3">
        <v>173355981</v>
      </c>
      <c r="D44" s="3">
        <v>198536074</v>
      </c>
      <c r="E44" s="3">
        <v>212686303</v>
      </c>
      <c r="F44" s="3">
        <v>225299229</v>
      </c>
      <c r="G44" s="3">
        <v>243771628</v>
      </c>
    </row>
    <row r="45" spans="1:7" x14ac:dyDescent="0.25">
      <c r="A45" s="1"/>
      <c r="B45" s="5">
        <f t="shared" ref="B45:D45" si="8">SUM(B42:B44)</f>
        <v>1426077333</v>
      </c>
      <c r="C45" s="5">
        <f t="shared" si="8"/>
        <v>1502685087</v>
      </c>
      <c r="D45" s="5">
        <f t="shared" si="8"/>
        <v>1574057203</v>
      </c>
      <c r="E45" s="5">
        <f>SUM(E42:E44)</f>
        <v>1636961590</v>
      </c>
      <c r="F45" s="5">
        <f>SUM(F42:F44)</f>
        <v>1700604147</v>
      </c>
      <c r="G45" s="5">
        <f>SUM(G42:G44)</f>
        <v>1774230846</v>
      </c>
    </row>
    <row r="46" spans="1:7" x14ac:dyDescent="0.25">
      <c r="A46" s="1"/>
      <c r="B46" s="5">
        <f>(B40+B45)-1</f>
        <v>6266516243</v>
      </c>
      <c r="C46" s="5">
        <f t="shared" ref="C46:E46" si="9">C40+C45</f>
        <v>6857113164</v>
      </c>
      <c r="D46" s="5">
        <f t="shared" si="9"/>
        <v>8824095072</v>
      </c>
      <c r="E46" s="5">
        <f t="shared" si="9"/>
        <v>12250389655</v>
      </c>
      <c r="F46" s="5">
        <f>(F40+F45)-1</f>
        <v>16163196789</v>
      </c>
      <c r="G46" s="5">
        <f>(G40+G45)</f>
        <v>20980853639</v>
      </c>
    </row>
    <row r="47" spans="1:7" x14ac:dyDescent="0.25">
      <c r="B47" s="3"/>
      <c r="C47" s="3"/>
      <c r="D47" s="3"/>
      <c r="E47" s="3"/>
      <c r="F47" s="3"/>
    </row>
    <row r="48" spans="1:7" x14ac:dyDescent="0.25">
      <c r="A48" s="16" t="s">
        <v>79</v>
      </c>
      <c r="B48" s="7">
        <f>B45/(B42/10)</f>
        <v>13.403990271824949</v>
      </c>
      <c r="C48" s="7">
        <f t="shared" ref="C48:F48" si="10">C45/(C42/10)</f>
        <v>14.124042099030003</v>
      </c>
      <c r="D48" s="7">
        <f t="shared" si="10"/>
        <v>14.794883102112941</v>
      </c>
      <c r="E48" s="7">
        <f t="shared" si="10"/>
        <v>15.386134201819686</v>
      </c>
      <c r="F48" s="7">
        <f t="shared" si="10"/>
        <v>15.984323511166252</v>
      </c>
      <c r="G48" s="7">
        <f t="shared" ref="G48" si="11">G45/(G42/10)</f>
        <v>16.676355797428378</v>
      </c>
    </row>
    <row r="49" spans="1:7" x14ac:dyDescent="0.25">
      <c r="A49" s="16" t="s">
        <v>80</v>
      </c>
      <c r="B49" s="3">
        <f>B42/10</f>
        <v>106392000</v>
      </c>
      <c r="C49" s="3">
        <f t="shared" ref="C49:F49" si="12">C42/10</f>
        <v>106392000</v>
      </c>
      <c r="D49" s="3">
        <f t="shared" si="12"/>
        <v>106392000</v>
      </c>
      <c r="E49" s="3">
        <f t="shared" si="12"/>
        <v>106392000</v>
      </c>
      <c r="F49" s="3">
        <f t="shared" si="12"/>
        <v>106392000</v>
      </c>
      <c r="G49" s="3">
        <f t="shared" ref="G49" si="13">G42/10</f>
        <v>106392000</v>
      </c>
    </row>
    <row r="50" spans="1:7" x14ac:dyDescent="0.25">
      <c r="B50" s="3"/>
      <c r="C50" s="3"/>
      <c r="D50" s="3"/>
      <c r="E50" s="3"/>
      <c r="F50" s="3"/>
    </row>
    <row r="51" spans="1:7" x14ac:dyDescent="0.25">
      <c r="A51" s="1"/>
      <c r="B51" s="5"/>
      <c r="C51" s="5"/>
      <c r="D51" s="5"/>
      <c r="E51" s="5"/>
      <c r="F51" s="5"/>
    </row>
    <row r="52" spans="1:7" x14ac:dyDescent="0.25">
      <c r="B52" s="3"/>
      <c r="C52" s="3"/>
      <c r="D52" s="3"/>
      <c r="E52" s="3"/>
      <c r="F52" s="3"/>
    </row>
    <row r="53" spans="1:7" x14ac:dyDescent="0.25">
      <c r="B53" s="3"/>
      <c r="C53" s="3"/>
      <c r="D53" s="3"/>
      <c r="E53" s="3"/>
      <c r="F53" s="3"/>
    </row>
    <row r="54" spans="1:7" x14ac:dyDescent="0.25">
      <c r="B54" s="3"/>
      <c r="C54" s="3"/>
      <c r="D54" s="3"/>
      <c r="E54" s="3"/>
      <c r="F54" s="3"/>
    </row>
    <row r="55" spans="1:7" x14ac:dyDescent="0.25">
      <c r="B55" s="5"/>
      <c r="C55" s="5"/>
      <c r="D55" s="5"/>
      <c r="E55" s="5"/>
      <c r="F55" s="5"/>
    </row>
    <row r="56" spans="1:7" x14ac:dyDescent="0.25">
      <c r="A56" s="1"/>
      <c r="B56" s="5"/>
      <c r="C56" s="5"/>
      <c r="D56" s="5"/>
      <c r="E56" s="5"/>
      <c r="F56" s="5"/>
    </row>
    <row r="57" spans="1:7" x14ac:dyDescent="0.25">
      <c r="B57" s="3"/>
      <c r="C57" s="3"/>
      <c r="D57" s="3"/>
      <c r="E57" s="3"/>
      <c r="F57" s="3"/>
    </row>
    <row r="58" spans="1:7" x14ac:dyDescent="0.25">
      <c r="B58" s="3"/>
      <c r="C58" s="3"/>
      <c r="D58" s="3"/>
      <c r="E58" s="3"/>
      <c r="F58" s="3"/>
    </row>
    <row r="59" spans="1:7" x14ac:dyDescent="0.25">
      <c r="B59" s="3"/>
      <c r="C59" s="3"/>
      <c r="D59" s="3"/>
      <c r="E59" s="3"/>
      <c r="F59" s="3"/>
    </row>
    <row r="60" spans="1:7" x14ac:dyDescent="0.25">
      <c r="B60" s="3"/>
      <c r="C60" s="3"/>
      <c r="D60" s="3"/>
      <c r="E60" s="3"/>
      <c r="F60" s="3"/>
    </row>
    <row r="61" spans="1:7" x14ac:dyDescent="0.25">
      <c r="B61" s="3"/>
      <c r="C61" s="3"/>
      <c r="D61" s="3"/>
      <c r="E61" s="3"/>
      <c r="F61" s="3"/>
    </row>
    <row r="62" spans="1:7" x14ac:dyDescent="0.25">
      <c r="B62" s="3"/>
      <c r="C62" s="3"/>
      <c r="D62" s="3"/>
      <c r="E62" s="3"/>
      <c r="F62" s="3"/>
    </row>
    <row r="63" spans="1:7" x14ac:dyDescent="0.25">
      <c r="B63" s="3"/>
      <c r="C63" s="3"/>
      <c r="D63" s="3"/>
      <c r="E63" s="3"/>
      <c r="F63" s="3"/>
    </row>
    <row r="64" spans="1:7" x14ac:dyDescent="0.25">
      <c r="B64" s="3"/>
      <c r="C64" s="3"/>
      <c r="D64" s="3"/>
      <c r="E64" s="3"/>
      <c r="F64" s="3"/>
    </row>
    <row r="65" spans="1:7" x14ac:dyDescent="0.25">
      <c r="B65" s="3"/>
      <c r="C65" s="3"/>
      <c r="D65" s="3"/>
      <c r="E65" s="3"/>
      <c r="F65" s="3"/>
    </row>
    <row r="66" spans="1:7" x14ac:dyDescent="0.25">
      <c r="B66" s="3"/>
      <c r="C66" s="3"/>
      <c r="D66" s="3"/>
      <c r="E66" s="3"/>
      <c r="F66" s="3"/>
    </row>
    <row r="67" spans="1:7" x14ac:dyDescent="0.25">
      <c r="B67" s="3"/>
      <c r="C67" s="3"/>
      <c r="D67" s="3"/>
      <c r="E67" s="3"/>
      <c r="F67" s="3"/>
    </row>
    <row r="68" spans="1:7" x14ac:dyDescent="0.25">
      <c r="A68" s="1"/>
      <c r="B68" s="5"/>
      <c r="C68" s="5"/>
      <c r="D68" s="5"/>
      <c r="E68" s="5"/>
      <c r="F68" s="5"/>
    </row>
    <row r="69" spans="1:7" x14ac:dyDescent="0.25">
      <c r="A69" s="1"/>
      <c r="B69" s="5"/>
      <c r="C69" s="5"/>
      <c r="D69" s="5"/>
      <c r="E69" s="5"/>
      <c r="F69" s="5"/>
    </row>
    <row r="70" spans="1:7" x14ac:dyDescent="0.25">
      <c r="B70" s="3"/>
      <c r="C70" s="3"/>
      <c r="D70" s="3"/>
      <c r="E70" s="3"/>
      <c r="F70" s="3"/>
    </row>
    <row r="71" spans="1:7" x14ac:dyDescent="0.25">
      <c r="B71" s="3"/>
      <c r="C71" s="3"/>
      <c r="D71" s="3"/>
      <c r="E71" s="3"/>
      <c r="F71" s="3"/>
    </row>
    <row r="72" spans="1:7" x14ac:dyDescent="0.25">
      <c r="B72" s="3"/>
      <c r="C72" s="3"/>
      <c r="D72" s="3"/>
      <c r="E72" s="3"/>
      <c r="F72" s="3"/>
    </row>
    <row r="73" spans="1:7" x14ac:dyDescent="0.25">
      <c r="B73" s="3"/>
      <c r="C73" s="3"/>
      <c r="D73" s="3"/>
      <c r="E73" s="3"/>
      <c r="F73" s="3"/>
    </row>
    <row r="74" spans="1:7" x14ac:dyDescent="0.25">
      <c r="A74" s="1"/>
      <c r="B74" s="5"/>
      <c r="C74" s="5"/>
      <c r="D74" s="5"/>
      <c r="E74" s="5"/>
      <c r="F74" s="5"/>
    </row>
    <row r="75" spans="1:7" x14ac:dyDescent="0.25">
      <c r="B75" s="5"/>
      <c r="C75" s="5"/>
      <c r="D75" s="5"/>
      <c r="E75" s="5"/>
      <c r="F75" s="5"/>
      <c r="G75" s="3"/>
    </row>
    <row r="76" spans="1:7" x14ac:dyDescent="0.25">
      <c r="B76" s="3"/>
      <c r="C76" s="3"/>
      <c r="D76" s="3"/>
      <c r="E76" s="3"/>
      <c r="F76" s="3"/>
      <c r="G76" s="3"/>
    </row>
    <row r="77" spans="1:7" x14ac:dyDescent="0.25">
      <c r="B77" s="3"/>
      <c r="C77" s="3"/>
      <c r="D77" s="3"/>
      <c r="E77" s="3"/>
      <c r="F77" s="3"/>
    </row>
    <row r="78" spans="1:7" x14ac:dyDescent="0.25">
      <c r="B78" s="3"/>
      <c r="C78" s="3"/>
      <c r="D78" s="3"/>
      <c r="E78" s="3"/>
      <c r="F78" s="3"/>
    </row>
    <row r="79" spans="1:7" x14ac:dyDescent="0.25">
      <c r="B79" s="3"/>
      <c r="C79" s="3"/>
      <c r="D79" s="3"/>
      <c r="E79" s="3"/>
      <c r="F79" s="3"/>
    </row>
    <row r="80" spans="1:7" x14ac:dyDescent="0.25">
      <c r="A80" s="1"/>
      <c r="B80" s="5"/>
      <c r="C80" s="5"/>
      <c r="D80" s="5"/>
      <c r="E80" s="5"/>
      <c r="F80" s="5"/>
    </row>
    <row r="81" spans="1:6" x14ac:dyDescent="0.25">
      <c r="B81" s="3"/>
      <c r="C81" s="3"/>
      <c r="D81" s="3"/>
      <c r="E81" s="3"/>
      <c r="F81" s="3"/>
    </row>
    <row r="82" spans="1:6" ht="15.75" x14ac:dyDescent="0.25">
      <c r="A82" s="2"/>
      <c r="B82" s="4"/>
      <c r="C82" s="4"/>
      <c r="D82" s="4"/>
      <c r="E82" s="4"/>
      <c r="F82" s="4"/>
    </row>
    <row r="83" spans="1:6" x14ac:dyDescent="0.25">
      <c r="B83" s="3"/>
      <c r="C83" s="3"/>
      <c r="D83" s="3"/>
      <c r="E83" s="3"/>
      <c r="F83" s="3"/>
    </row>
    <row r="84" spans="1:6" x14ac:dyDescent="0.25">
      <c r="A84" s="1"/>
      <c r="B84" s="3"/>
      <c r="C84" s="3"/>
      <c r="D84" s="3"/>
      <c r="E84" s="3"/>
      <c r="F84" s="3"/>
    </row>
    <row r="85" spans="1:6" x14ac:dyDescent="0.25">
      <c r="B85" s="3"/>
      <c r="C85" s="3"/>
      <c r="D85" s="3"/>
      <c r="E85" s="3"/>
      <c r="F85" s="3"/>
    </row>
    <row r="86" spans="1:6" x14ac:dyDescent="0.25">
      <c r="B86" s="3"/>
      <c r="C86" s="3"/>
      <c r="D86" s="3"/>
      <c r="E86" s="3"/>
      <c r="F86" s="3"/>
    </row>
    <row r="87" spans="1:6" x14ac:dyDescent="0.25">
      <c r="B87" s="3"/>
      <c r="C87" s="3"/>
      <c r="D87" s="3"/>
      <c r="E87" s="3"/>
      <c r="F87" s="3"/>
    </row>
    <row r="88" spans="1:6" x14ac:dyDescent="0.25">
      <c r="B88" s="3"/>
      <c r="C88" s="3"/>
      <c r="D88" s="3"/>
      <c r="E88" s="3"/>
      <c r="F88" s="3"/>
    </row>
    <row r="89" spans="1:6" x14ac:dyDescent="0.25">
      <c r="B89" s="3"/>
      <c r="C89" s="3"/>
      <c r="D89" s="3"/>
      <c r="E89" s="3"/>
      <c r="F89" s="3"/>
    </row>
    <row r="90" spans="1:6" x14ac:dyDescent="0.25">
      <c r="B90" s="3"/>
      <c r="C90" s="3"/>
      <c r="D90" s="3"/>
      <c r="E90" s="3"/>
      <c r="F90" s="3"/>
    </row>
    <row r="91" spans="1:6" x14ac:dyDescent="0.25">
      <c r="B91" s="3"/>
      <c r="C91" s="3"/>
      <c r="D91" s="3"/>
      <c r="E91" s="3"/>
      <c r="F91" s="3"/>
    </row>
    <row r="92" spans="1:6" x14ac:dyDescent="0.25">
      <c r="B92" s="3"/>
      <c r="C92" s="3"/>
      <c r="D92" s="3"/>
      <c r="E92" s="3"/>
      <c r="F92" s="3"/>
    </row>
    <row r="93" spans="1:6" x14ac:dyDescent="0.25">
      <c r="B93" s="3"/>
      <c r="C93" s="3"/>
      <c r="D93" s="3"/>
      <c r="E93" s="3"/>
      <c r="F93" s="3"/>
    </row>
    <row r="94" spans="1:6" x14ac:dyDescent="0.25">
      <c r="B94" s="3"/>
      <c r="C94" s="3"/>
      <c r="D94" s="3"/>
      <c r="E94" s="3"/>
      <c r="F94" s="3"/>
    </row>
    <row r="95" spans="1:6" x14ac:dyDescent="0.25">
      <c r="A95" s="6"/>
      <c r="B95" s="5"/>
      <c r="C95" s="5"/>
      <c r="D95" s="5"/>
      <c r="E95" s="5"/>
      <c r="F95" s="5"/>
    </row>
    <row r="96" spans="1:6" x14ac:dyDescent="0.25">
      <c r="A96" s="6"/>
      <c r="B96" s="3"/>
      <c r="C96" s="3"/>
      <c r="D96" s="3"/>
      <c r="E96" s="3"/>
      <c r="F96" s="3"/>
    </row>
    <row r="97" spans="1:6" x14ac:dyDescent="0.25">
      <c r="B97" s="3"/>
      <c r="C97" s="3"/>
      <c r="D97" s="3"/>
      <c r="E97" s="3"/>
      <c r="F97" s="3"/>
    </row>
    <row r="98" spans="1:6" x14ac:dyDescent="0.25">
      <c r="B98" s="3"/>
      <c r="C98" s="3"/>
      <c r="D98" s="3"/>
      <c r="E98" s="3"/>
      <c r="F98" s="3"/>
    </row>
    <row r="99" spans="1:6" x14ac:dyDescent="0.25">
      <c r="B99" s="3"/>
      <c r="C99" s="3"/>
      <c r="D99" s="3"/>
      <c r="E99" s="3"/>
      <c r="F99" s="3"/>
    </row>
    <row r="100" spans="1:6" x14ac:dyDescent="0.25">
      <c r="B100" s="3"/>
      <c r="C100" s="3"/>
      <c r="D100" s="3"/>
      <c r="E100" s="3"/>
      <c r="F100" s="3"/>
    </row>
    <row r="101" spans="1:6" x14ac:dyDescent="0.25">
      <c r="B101" s="3"/>
      <c r="C101" s="3"/>
      <c r="D101" s="3"/>
      <c r="E101" s="3"/>
      <c r="F101" s="3"/>
    </row>
    <row r="102" spans="1:6" x14ac:dyDescent="0.25">
      <c r="B102" s="3"/>
      <c r="C102" s="3"/>
      <c r="D102" s="3"/>
      <c r="E102" s="3"/>
      <c r="F102" s="3"/>
    </row>
    <row r="103" spans="1:6" x14ac:dyDescent="0.25">
      <c r="B103" s="3"/>
      <c r="C103" s="3"/>
      <c r="D103" s="3"/>
      <c r="E103" s="3"/>
      <c r="F103" s="3"/>
    </row>
    <row r="104" spans="1:6" x14ac:dyDescent="0.25">
      <c r="B104" s="3"/>
      <c r="C104" s="3"/>
      <c r="D104" s="3"/>
      <c r="E104" s="3"/>
      <c r="F104" s="3"/>
    </row>
    <row r="105" spans="1:6" x14ac:dyDescent="0.25">
      <c r="B105" s="5"/>
      <c r="C105" s="5"/>
      <c r="D105" s="5"/>
      <c r="E105" s="5"/>
      <c r="F105" s="5"/>
    </row>
    <row r="106" spans="1:6" x14ac:dyDescent="0.25">
      <c r="A106" s="1"/>
      <c r="B106" s="5"/>
      <c r="C106" s="5"/>
      <c r="D106" s="5"/>
      <c r="E106" s="5"/>
      <c r="F106" s="5"/>
    </row>
    <row r="107" spans="1:6" x14ac:dyDescent="0.25">
      <c r="A107" s="1"/>
      <c r="B107" s="3"/>
      <c r="C107" s="3"/>
      <c r="D107" s="3"/>
      <c r="E107" s="3"/>
      <c r="F107" s="3"/>
    </row>
    <row r="108" spans="1:6" x14ac:dyDescent="0.25">
      <c r="B108" s="3"/>
      <c r="C108" s="3"/>
      <c r="D108" s="3"/>
      <c r="E108" s="3"/>
      <c r="F108" s="3"/>
    </row>
    <row r="109" spans="1:6" x14ac:dyDescent="0.25">
      <c r="B109" s="3"/>
      <c r="C109" s="3"/>
      <c r="D109" s="3"/>
      <c r="E109" s="3"/>
      <c r="F109" s="3"/>
    </row>
    <row r="110" spans="1:6" x14ac:dyDescent="0.25">
      <c r="B110" s="3"/>
      <c r="C110" s="3"/>
      <c r="D110" s="3"/>
      <c r="E110" s="3"/>
      <c r="F110" s="3"/>
    </row>
    <row r="111" spans="1:6" x14ac:dyDescent="0.25">
      <c r="B111" s="3"/>
      <c r="C111" s="3"/>
      <c r="D111" s="3"/>
      <c r="E111" s="3"/>
      <c r="F111" s="3"/>
    </row>
    <row r="112" spans="1:6" x14ac:dyDescent="0.25">
      <c r="A112" s="1"/>
      <c r="B112" s="5"/>
      <c r="C112" s="5"/>
      <c r="D112" s="5"/>
      <c r="E112" s="5"/>
      <c r="F112" s="5"/>
    </row>
    <row r="113" spans="1:6" x14ac:dyDescent="0.25">
      <c r="A113" s="1"/>
      <c r="B113" s="3"/>
      <c r="C113" s="3"/>
      <c r="D113" s="3"/>
      <c r="E113" s="3"/>
      <c r="F113" s="3"/>
    </row>
    <row r="114" spans="1:6" x14ac:dyDescent="0.25">
      <c r="B114" s="3"/>
      <c r="C114" s="3"/>
      <c r="D114" s="3"/>
      <c r="E114" s="3"/>
      <c r="F114" s="3"/>
    </row>
    <row r="115" spans="1:6" x14ac:dyDescent="0.25">
      <c r="B115" s="3"/>
      <c r="C115" s="3"/>
      <c r="D115" s="3"/>
      <c r="E115" s="3"/>
      <c r="F115" s="3"/>
    </row>
    <row r="116" spans="1:6" x14ac:dyDescent="0.25">
      <c r="B116" s="3"/>
      <c r="C116" s="3"/>
      <c r="D116" s="3"/>
      <c r="E116" s="3"/>
      <c r="F116" s="3"/>
    </row>
    <row r="117" spans="1:6" x14ac:dyDescent="0.25">
      <c r="B117" s="3"/>
      <c r="C117" s="3"/>
      <c r="D117" s="3"/>
      <c r="E117" s="3"/>
      <c r="F117" s="3"/>
    </row>
    <row r="118" spans="1:6" x14ac:dyDescent="0.25">
      <c r="B118" s="3"/>
      <c r="C118" s="3"/>
      <c r="D118" s="3"/>
      <c r="E118" s="3"/>
      <c r="F118" s="3"/>
    </row>
    <row r="119" spans="1:6" x14ac:dyDescent="0.25">
      <c r="A119" s="1"/>
      <c r="B119" s="3"/>
      <c r="C119" s="3"/>
      <c r="D119" s="3"/>
      <c r="E119" s="3"/>
      <c r="F119" s="3"/>
    </row>
    <row r="120" spans="1:6" x14ac:dyDescent="0.25">
      <c r="A120" s="1"/>
      <c r="B120" s="5"/>
      <c r="C120" s="5"/>
      <c r="D120" s="5"/>
      <c r="E120" s="5"/>
      <c r="F120" s="5"/>
    </row>
    <row r="121" spans="1:6" x14ac:dyDescent="0.25">
      <c r="A121" s="1"/>
      <c r="B121" s="3"/>
      <c r="C121" s="3"/>
      <c r="D121" s="3"/>
      <c r="E121" s="3"/>
      <c r="F121" s="3"/>
    </row>
    <row r="122" spans="1:6" x14ac:dyDescent="0.25">
      <c r="A122" s="1"/>
      <c r="B122" s="3"/>
      <c r="C122" s="3"/>
      <c r="D122" s="3"/>
      <c r="E122" s="3"/>
      <c r="F122" s="3"/>
    </row>
    <row r="123" spans="1:6" x14ac:dyDescent="0.25">
      <c r="A123" s="1"/>
      <c r="B123" s="5"/>
      <c r="C123" s="5"/>
      <c r="D123" s="5"/>
      <c r="E123" s="5"/>
      <c r="F123" s="5"/>
    </row>
    <row r="124" spans="1:6" x14ac:dyDescent="0.25">
      <c r="B124" s="3"/>
      <c r="C124" s="3"/>
      <c r="D124" s="3"/>
      <c r="E124" s="3"/>
      <c r="F124" s="3"/>
    </row>
    <row r="125" spans="1:6" x14ac:dyDescent="0.25">
      <c r="A125" s="1"/>
      <c r="B125" s="5"/>
      <c r="C125" s="5"/>
      <c r="D125" s="5"/>
      <c r="E125" s="5"/>
      <c r="F125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I4" sqref="I4"/>
    </sheetView>
  </sheetViews>
  <sheetFormatPr defaultRowHeight="15" x14ac:dyDescent="0.25"/>
  <cols>
    <col min="1" max="1" width="37.140625" bestFit="1" customWidth="1"/>
    <col min="2" max="2" width="14" bestFit="1" customWidth="1"/>
    <col min="3" max="6" width="14.28515625" bestFit="1" customWidth="1"/>
    <col min="7" max="7" width="16.85546875" bestFit="1" customWidth="1"/>
  </cols>
  <sheetData>
    <row r="1" spans="1:7" x14ac:dyDescent="0.25">
      <c r="A1" s="1" t="s">
        <v>63</v>
      </c>
    </row>
    <row r="2" spans="1:7" x14ac:dyDescent="0.25">
      <c r="A2" s="1" t="s">
        <v>103</v>
      </c>
      <c r="B2" s="22"/>
      <c r="C2" s="22"/>
      <c r="D2" s="22"/>
      <c r="E2" s="22"/>
      <c r="F2" s="22"/>
      <c r="G2" s="22"/>
    </row>
    <row r="3" spans="1:7" x14ac:dyDescent="0.25">
      <c r="A3" t="s">
        <v>57</v>
      </c>
    </row>
    <row r="4" spans="1:7" x14ac:dyDescent="0.25">
      <c r="A4" s="11"/>
      <c r="B4" s="11">
        <v>2013</v>
      </c>
      <c r="C4" s="11">
        <v>2014</v>
      </c>
      <c r="D4" s="11">
        <v>2015</v>
      </c>
      <c r="E4" s="11">
        <v>2016</v>
      </c>
      <c r="F4" s="11">
        <v>2017</v>
      </c>
      <c r="G4" s="11">
        <v>2018</v>
      </c>
    </row>
    <row r="5" spans="1:7" x14ac:dyDescent="0.25">
      <c r="A5" s="16" t="s">
        <v>81</v>
      </c>
      <c r="B5" s="11"/>
      <c r="C5" s="11"/>
      <c r="D5" s="11"/>
      <c r="E5" s="11"/>
      <c r="F5" s="11"/>
    </row>
    <row r="6" spans="1:7" x14ac:dyDescent="0.25">
      <c r="A6" s="15" t="s">
        <v>82</v>
      </c>
      <c r="B6" s="5">
        <f t="shared" ref="B6:G6" si="0">B7-B8</f>
        <v>352614104</v>
      </c>
      <c r="C6" s="5">
        <f t="shared" si="0"/>
        <v>412217723</v>
      </c>
      <c r="D6" s="5">
        <f t="shared" si="0"/>
        <v>509690407</v>
      </c>
      <c r="E6" s="5">
        <f t="shared" si="0"/>
        <v>562364827</v>
      </c>
      <c r="F6" s="5">
        <f t="shared" si="0"/>
        <v>577936904</v>
      </c>
      <c r="G6" s="5">
        <f t="shared" si="0"/>
        <v>651551557</v>
      </c>
    </row>
    <row r="7" spans="1:7" x14ac:dyDescent="0.25">
      <c r="A7" t="s">
        <v>106</v>
      </c>
      <c r="B7" s="3">
        <v>877338237</v>
      </c>
      <c r="C7" s="3">
        <v>881347732</v>
      </c>
      <c r="D7" s="3">
        <v>1027266465</v>
      </c>
      <c r="E7" s="3">
        <v>1187793699</v>
      </c>
      <c r="F7" s="3">
        <v>1392628969</v>
      </c>
      <c r="G7" s="3">
        <v>1995665758</v>
      </c>
    </row>
    <row r="8" spans="1:7" x14ac:dyDescent="0.25">
      <c r="A8" t="s">
        <v>17</v>
      </c>
      <c r="B8" s="3">
        <v>524724133</v>
      </c>
      <c r="C8" s="3">
        <v>469130009</v>
      </c>
      <c r="D8" s="3">
        <v>517576058</v>
      </c>
      <c r="E8" s="3">
        <v>625428872</v>
      </c>
      <c r="F8" s="3">
        <v>814692065</v>
      </c>
      <c r="G8" s="3">
        <v>1344114201</v>
      </c>
    </row>
    <row r="9" spans="1:7" x14ac:dyDescent="0.25">
      <c r="B9" s="3"/>
      <c r="C9" s="3"/>
      <c r="D9" s="3"/>
      <c r="E9" s="3"/>
      <c r="F9" s="3"/>
    </row>
    <row r="10" spans="1:7" x14ac:dyDescent="0.25">
      <c r="A10" t="s">
        <v>107</v>
      </c>
      <c r="B10" s="3">
        <v>554932</v>
      </c>
      <c r="C10" s="3">
        <v>-162337</v>
      </c>
      <c r="D10" s="3">
        <v>9588036</v>
      </c>
      <c r="E10" s="3">
        <v>8010174</v>
      </c>
      <c r="F10" s="3">
        <v>21597797</v>
      </c>
      <c r="G10" s="3">
        <v>7643076</v>
      </c>
    </row>
    <row r="11" spans="1:7" x14ac:dyDescent="0.25">
      <c r="A11" t="s">
        <v>18</v>
      </c>
      <c r="B11" s="3">
        <v>122650</v>
      </c>
      <c r="C11" s="3">
        <v>151200</v>
      </c>
      <c r="D11" s="3">
        <v>139650</v>
      </c>
      <c r="E11" s="3">
        <v>214900</v>
      </c>
      <c r="F11" s="3">
        <v>76480</v>
      </c>
      <c r="G11" s="3">
        <v>57500</v>
      </c>
    </row>
    <row r="12" spans="1:7" x14ac:dyDescent="0.25">
      <c r="A12" t="s">
        <v>19</v>
      </c>
      <c r="B12" s="3">
        <v>14924126</v>
      </c>
      <c r="C12" s="3">
        <v>23798410</v>
      </c>
      <c r="D12" s="5">
        <v>33851545</v>
      </c>
      <c r="E12" s="3">
        <v>32706368</v>
      </c>
      <c r="F12" s="3">
        <v>26907391</v>
      </c>
      <c r="G12" s="3">
        <v>24971263</v>
      </c>
    </row>
    <row r="13" spans="1:7" x14ac:dyDescent="0.25">
      <c r="B13" s="5">
        <f t="shared" ref="B13:E13" si="1">SUM(B10:B12)</f>
        <v>15601708</v>
      </c>
      <c r="C13" s="5">
        <f t="shared" si="1"/>
        <v>23787273</v>
      </c>
      <c r="D13" s="5">
        <f t="shared" si="1"/>
        <v>43579231</v>
      </c>
      <c r="E13" s="5">
        <f t="shared" si="1"/>
        <v>40931442</v>
      </c>
      <c r="F13" s="5">
        <f>SUM(F10:F12)</f>
        <v>48581668</v>
      </c>
      <c r="G13" s="5">
        <f>SUM(G10:G12)</f>
        <v>32671839</v>
      </c>
    </row>
    <row r="14" spans="1:7" x14ac:dyDescent="0.25">
      <c r="A14" s="1"/>
      <c r="B14" s="5">
        <f t="shared" ref="B14:G14" si="2">B6+B13</f>
        <v>368215812</v>
      </c>
      <c r="C14" s="5">
        <f t="shared" si="2"/>
        <v>436004996</v>
      </c>
      <c r="D14" s="5">
        <f t="shared" si="2"/>
        <v>553269638</v>
      </c>
      <c r="E14" s="5">
        <f t="shared" si="2"/>
        <v>603296269</v>
      </c>
      <c r="F14" s="5">
        <f t="shared" si="2"/>
        <v>626518572</v>
      </c>
      <c r="G14" s="5">
        <f t="shared" si="2"/>
        <v>684223396</v>
      </c>
    </row>
    <row r="15" spans="1:7" x14ac:dyDescent="0.25">
      <c r="A15" s="16" t="s">
        <v>83</v>
      </c>
      <c r="B15" s="5"/>
      <c r="C15" s="5"/>
      <c r="D15" s="5"/>
      <c r="E15" s="5"/>
      <c r="F15" s="5"/>
    </row>
    <row r="16" spans="1:7" x14ac:dyDescent="0.25">
      <c r="A16" t="s">
        <v>20</v>
      </c>
      <c r="B16" s="3">
        <v>39014656</v>
      </c>
      <c r="C16" s="3">
        <v>54145682</v>
      </c>
      <c r="D16" s="3">
        <v>56110316</v>
      </c>
      <c r="E16" s="3">
        <v>73479652</v>
      </c>
      <c r="F16" s="3">
        <v>86450159</v>
      </c>
      <c r="G16" s="3">
        <v>100397298</v>
      </c>
    </row>
    <row r="17" spans="1:7" x14ac:dyDescent="0.25">
      <c r="A17" t="s">
        <v>21</v>
      </c>
      <c r="B17" s="3">
        <v>6032590</v>
      </c>
      <c r="C17" s="3">
        <v>6557363</v>
      </c>
      <c r="D17" s="3">
        <v>7608638</v>
      </c>
      <c r="E17" s="3">
        <v>7178200</v>
      </c>
      <c r="F17" s="3">
        <v>8722465</v>
      </c>
      <c r="G17" s="3">
        <v>9844693</v>
      </c>
    </row>
    <row r="18" spans="1:7" x14ac:dyDescent="0.25">
      <c r="A18" t="s">
        <v>22</v>
      </c>
      <c r="B18" s="3">
        <v>2810525</v>
      </c>
      <c r="C18" s="3">
        <v>2580354</v>
      </c>
      <c r="D18" s="3">
        <v>823032</v>
      </c>
      <c r="E18" s="3">
        <v>3172440</v>
      </c>
      <c r="F18" s="3">
        <v>2345068</v>
      </c>
      <c r="G18" s="3">
        <v>2039068</v>
      </c>
    </row>
    <row r="19" spans="1:7" x14ac:dyDescent="0.25">
      <c r="A19" t="s">
        <v>23</v>
      </c>
      <c r="B19" s="3">
        <v>1874540</v>
      </c>
      <c r="C19" s="3">
        <v>2387497</v>
      </c>
      <c r="D19" s="3">
        <v>3195048</v>
      </c>
      <c r="E19" s="3">
        <v>3390700</v>
      </c>
      <c r="F19" s="3">
        <v>3357523</v>
      </c>
      <c r="G19" s="3">
        <v>1767957</v>
      </c>
    </row>
    <row r="20" spans="1:7" x14ac:dyDescent="0.25">
      <c r="A20" t="s">
        <v>108</v>
      </c>
      <c r="B20" s="3">
        <v>3065570</v>
      </c>
      <c r="C20" s="3">
        <v>4450363</v>
      </c>
      <c r="D20" s="3">
        <v>15010565</v>
      </c>
      <c r="E20" s="3">
        <v>15333735</v>
      </c>
      <c r="F20" s="3">
        <v>17624610</v>
      </c>
      <c r="G20" s="3">
        <v>19873942</v>
      </c>
    </row>
    <row r="21" spans="1:7" x14ac:dyDescent="0.25">
      <c r="A21" t="s">
        <v>24</v>
      </c>
      <c r="B21" s="3">
        <v>5760000</v>
      </c>
      <c r="C21" s="3">
        <v>3310000</v>
      </c>
      <c r="D21" s="3">
        <v>4430903</v>
      </c>
      <c r="E21" s="3">
        <v>6004000</v>
      </c>
      <c r="F21" s="3">
        <v>6004000</v>
      </c>
      <c r="G21" s="3">
        <v>7626083</v>
      </c>
    </row>
    <row r="22" spans="1:7" x14ac:dyDescent="0.25">
      <c r="A22" t="s">
        <v>25</v>
      </c>
      <c r="B22" s="3">
        <v>917000</v>
      </c>
      <c r="C22" s="3">
        <v>890000</v>
      </c>
      <c r="D22" s="3">
        <v>1112150</v>
      </c>
      <c r="E22" s="3">
        <v>2171200</v>
      </c>
      <c r="F22" s="3">
        <v>1950400</v>
      </c>
      <c r="G22" s="3">
        <v>1950400</v>
      </c>
    </row>
    <row r="23" spans="1:7" x14ac:dyDescent="0.25">
      <c r="A23" t="s">
        <v>109</v>
      </c>
      <c r="B23" s="3">
        <v>172500</v>
      </c>
      <c r="C23" s="3">
        <v>172500</v>
      </c>
      <c r="D23" s="3">
        <v>187500</v>
      </c>
      <c r="E23" s="3">
        <v>287500</v>
      </c>
      <c r="F23" s="3">
        <v>287500</v>
      </c>
      <c r="G23" s="3">
        <v>287500</v>
      </c>
    </row>
    <row r="24" spans="1:7" x14ac:dyDescent="0.25">
      <c r="A24" t="s">
        <v>26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</row>
    <row r="25" spans="1:7" x14ac:dyDescent="0.25">
      <c r="A25" t="s">
        <v>110</v>
      </c>
      <c r="B25" s="3">
        <v>5395988</v>
      </c>
      <c r="C25" s="3">
        <v>4489710</v>
      </c>
      <c r="D25" s="3">
        <v>4031695</v>
      </c>
      <c r="E25" s="3">
        <v>10532662</v>
      </c>
      <c r="F25" s="3">
        <v>10901047</v>
      </c>
      <c r="G25" s="3">
        <v>10718782</v>
      </c>
    </row>
    <row r="26" spans="1:7" x14ac:dyDescent="0.25">
      <c r="A26" t="s">
        <v>27</v>
      </c>
      <c r="B26" s="3">
        <v>9516760</v>
      </c>
      <c r="C26" s="3">
        <v>8403853</v>
      </c>
      <c r="D26" s="3">
        <v>8076604</v>
      </c>
      <c r="E26" s="3">
        <v>10633980</v>
      </c>
      <c r="F26" s="3">
        <v>14491220</v>
      </c>
      <c r="G26" s="3">
        <v>15968331</v>
      </c>
    </row>
    <row r="27" spans="1:7" x14ac:dyDescent="0.25">
      <c r="A27" s="1"/>
      <c r="B27" s="5">
        <f t="shared" ref="B27:E27" si="3">SUM(B16:B26)</f>
        <v>74560129</v>
      </c>
      <c r="C27" s="5">
        <f t="shared" si="3"/>
        <v>87387322</v>
      </c>
      <c r="D27" s="5">
        <f t="shared" si="3"/>
        <v>100586451</v>
      </c>
      <c r="E27" s="5">
        <f t="shared" si="3"/>
        <v>132184069</v>
      </c>
      <c r="F27" s="5">
        <f>SUM(F16:F26)</f>
        <v>152133992</v>
      </c>
      <c r="G27" s="5">
        <f>SUM(G16:G26)</f>
        <v>170474054</v>
      </c>
    </row>
    <row r="28" spans="1:7" x14ac:dyDescent="0.25">
      <c r="A28" s="16" t="s">
        <v>84</v>
      </c>
      <c r="B28" s="5">
        <f t="shared" ref="B28:G28" si="4">B14-B27</f>
        <v>293655683</v>
      </c>
      <c r="C28" s="5">
        <f t="shared" si="4"/>
        <v>348617674</v>
      </c>
      <c r="D28" s="5">
        <f t="shared" si="4"/>
        <v>452683187</v>
      </c>
      <c r="E28" s="5">
        <f t="shared" si="4"/>
        <v>471112200</v>
      </c>
      <c r="F28" s="5">
        <f t="shared" si="4"/>
        <v>474384580</v>
      </c>
      <c r="G28" s="5">
        <f t="shared" si="4"/>
        <v>513749342</v>
      </c>
    </row>
    <row r="29" spans="1:7" x14ac:dyDescent="0.25">
      <c r="A29" s="13" t="s">
        <v>85</v>
      </c>
      <c r="B29" s="5"/>
      <c r="C29" s="5"/>
      <c r="D29" s="5"/>
      <c r="E29" s="5"/>
      <c r="F29" s="5"/>
    </row>
    <row r="30" spans="1:7" x14ac:dyDescent="0.25">
      <c r="A30" t="s">
        <v>28</v>
      </c>
      <c r="B30" s="3"/>
      <c r="C30" s="3"/>
      <c r="D30" s="3"/>
      <c r="E30" s="3"/>
      <c r="F30" s="3"/>
    </row>
    <row r="31" spans="1:7" x14ac:dyDescent="0.25">
      <c r="A31" t="s">
        <v>29</v>
      </c>
      <c r="B31" s="3">
        <v>55375413</v>
      </c>
      <c r="C31" s="3">
        <v>10089138</v>
      </c>
      <c r="D31" s="3">
        <v>48593519</v>
      </c>
      <c r="E31" s="3">
        <v>55102806</v>
      </c>
      <c r="F31" s="3">
        <v>37846681</v>
      </c>
      <c r="G31" s="3">
        <v>47662031</v>
      </c>
    </row>
    <row r="32" spans="1:7" x14ac:dyDescent="0.25">
      <c r="A32" t="s">
        <v>111</v>
      </c>
      <c r="B32" s="3">
        <v>4357991</v>
      </c>
      <c r="C32" s="3">
        <v>-2786074</v>
      </c>
      <c r="D32" s="3">
        <v>3503795</v>
      </c>
      <c r="E32" s="3">
        <v>-5017887</v>
      </c>
      <c r="F32" s="3">
        <v>8159961</v>
      </c>
      <c r="G32" s="3">
        <v>14001352</v>
      </c>
    </row>
    <row r="33" spans="1:7" x14ac:dyDescent="0.25">
      <c r="A33" t="s">
        <v>5</v>
      </c>
      <c r="B33" s="3">
        <v>0</v>
      </c>
      <c r="C33" s="3">
        <v>3916816</v>
      </c>
      <c r="D33" s="3">
        <v>1030187</v>
      </c>
      <c r="E33" s="3">
        <v>3205654</v>
      </c>
      <c r="F33" s="3">
        <v>-138737</v>
      </c>
      <c r="G33" s="3">
        <v>4492425</v>
      </c>
    </row>
    <row r="34" spans="1:7" x14ac:dyDescent="0.25">
      <c r="A34" s="1"/>
      <c r="B34" s="5">
        <f t="shared" ref="B34:E34" si="5">SUM(B31:B33)</f>
        <v>59733404</v>
      </c>
      <c r="C34" s="5">
        <f t="shared" si="5"/>
        <v>11219880</v>
      </c>
      <c r="D34" s="5">
        <f t="shared" si="5"/>
        <v>53127501</v>
      </c>
      <c r="E34" s="5">
        <f t="shared" si="5"/>
        <v>53290573</v>
      </c>
      <c r="F34" s="5">
        <f>SUM(F31:F33)</f>
        <v>45867905</v>
      </c>
      <c r="G34" s="5">
        <f>SUM(G31:G33)</f>
        <v>66155808</v>
      </c>
    </row>
    <row r="35" spans="1:7" x14ac:dyDescent="0.25">
      <c r="A35" s="16" t="s">
        <v>86</v>
      </c>
      <c r="B35" s="5">
        <f t="shared" ref="B35:E35" si="6">B28-B34</f>
        <v>233922279</v>
      </c>
      <c r="C35" s="5">
        <f t="shared" si="6"/>
        <v>337397794</v>
      </c>
      <c r="D35" s="5">
        <f t="shared" si="6"/>
        <v>399555686</v>
      </c>
      <c r="E35" s="5">
        <f t="shared" si="6"/>
        <v>417821627</v>
      </c>
      <c r="F35" s="5">
        <f>F28-F34</f>
        <v>428516675</v>
      </c>
      <c r="G35" s="5">
        <f>G28-G34</f>
        <v>447593534</v>
      </c>
    </row>
    <row r="36" spans="1:7" x14ac:dyDescent="0.25">
      <c r="A36" s="16" t="s">
        <v>87</v>
      </c>
      <c r="B36" s="3"/>
      <c r="C36" s="3"/>
      <c r="D36" s="3"/>
      <c r="E36" s="3"/>
      <c r="F36" s="3"/>
    </row>
    <row r="37" spans="1:7" x14ac:dyDescent="0.25">
      <c r="A37" t="s">
        <v>30</v>
      </c>
      <c r="B37" s="3"/>
      <c r="C37" s="3"/>
      <c r="D37" s="3"/>
      <c r="E37" s="3">
        <v>177760363</v>
      </c>
      <c r="F37" s="3">
        <v>172990649</v>
      </c>
      <c r="G37" s="3">
        <v>170988049</v>
      </c>
    </row>
    <row r="38" spans="1:7" x14ac:dyDescent="0.25">
      <c r="A38" t="s">
        <v>31</v>
      </c>
      <c r="B38" s="3"/>
      <c r="C38" s="3"/>
      <c r="D38" s="3"/>
      <c r="E38" s="3">
        <v>-3709522</v>
      </c>
      <c r="F38" s="3">
        <v>377870</v>
      </c>
      <c r="G38" s="3">
        <v>833985</v>
      </c>
    </row>
    <row r="39" spans="1:7" x14ac:dyDescent="0.25">
      <c r="B39" s="3">
        <v>66450222</v>
      </c>
      <c r="C39" s="3">
        <v>127800197</v>
      </c>
      <c r="D39" s="3">
        <v>168595570</v>
      </c>
      <c r="E39" s="22">
        <f>SUM(E37:E38)</f>
        <v>174050841</v>
      </c>
      <c r="F39" s="22">
        <f>SUM(F37:F38)</f>
        <v>173368519</v>
      </c>
      <c r="G39" s="22">
        <f>SUM(G37:G38)</f>
        <v>171822034</v>
      </c>
    </row>
    <row r="40" spans="1:7" x14ac:dyDescent="0.25">
      <c r="A40" s="1" t="s">
        <v>88</v>
      </c>
      <c r="B40" s="5">
        <f>B35-B39</f>
        <v>167472057</v>
      </c>
      <c r="C40" s="5">
        <f t="shared" ref="C40:G40" si="7">C35-C39</f>
        <v>209597597</v>
      </c>
      <c r="D40" s="5">
        <f t="shared" si="7"/>
        <v>230960116</v>
      </c>
      <c r="E40" s="5">
        <f t="shared" si="7"/>
        <v>243770786</v>
      </c>
      <c r="F40" s="5">
        <f t="shared" si="7"/>
        <v>255148156</v>
      </c>
      <c r="G40" s="5">
        <f t="shared" si="7"/>
        <v>275771500</v>
      </c>
    </row>
    <row r="41" spans="1:7" x14ac:dyDescent="0.25">
      <c r="A41" s="17" t="s">
        <v>89</v>
      </c>
      <c r="B41" s="8">
        <f>B40/('1'!B42/10)</f>
        <v>1.5741038517933679</v>
      </c>
      <c r="C41" s="8">
        <f>C40/('1'!C42/10)</f>
        <v>1.9700503515301901</v>
      </c>
      <c r="D41" s="8">
        <f>D40/('1'!D42/10)</f>
        <v>2.1708410030829386</v>
      </c>
      <c r="E41" s="8">
        <f>E40/('1'!E42/10)</f>
        <v>2.2912510903075418</v>
      </c>
      <c r="F41" s="8">
        <f>F40/('1'!F42/10)</f>
        <v>2.3981892999473646</v>
      </c>
      <c r="G41" s="8">
        <f>G40/('1'!G42/10)</f>
        <v>2.592032295661328</v>
      </c>
    </row>
    <row r="42" spans="1:7" x14ac:dyDescent="0.25">
      <c r="A42" s="17" t="s">
        <v>90</v>
      </c>
      <c r="B42" s="5">
        <f>'1'!B42/10</f>
        <v>106392000</v>
      </c>
      <c r="C42" s="5">
        <f>'1'!C42/10</f>
        <v>106392000</v>
      </c>
      <c r="D42" s="5">
        <f>'1'!D42/10</f>
        <v>106392000</v>
      </c>
      <c r="E42" s="5">
        <f>'1'!E42/10</f>
        <v>106392000</v>
      </c>
      <c r="F42" s="5">
        <f>'1'!F42/10</f>
        <v>106392000</v>
      </c>
      <c r="G42" s="5">
        <f>'1'!G42/10</f>
        <v>106392000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I4" sqref="I4"/>
    </sheetView>
  </sheetViews>
  <sheetFormatPr defaultRowHeight="15" x14ac:dyDescent="0.25"/>
  <cols>
    <col min="1" max="1" width="39" customWidth="1"/>
    <col min="2" max="3" width="14.28515625" bestFit="1" customWidth="1"/>
    <col min="4" max="6" width="15" bestFit="1" customWidth="1"/>
    <col min="7" max="7" width="17.7109375" bestFit="1" customWidth="1"/>
  </cols>
  <sheetData>
    <row r="1" spans="1:7" x14ac:dyDescent="0.25">
      <c r="A1" s="1" t="s">
        <v>63</v>
      </c>
    </row>
    <row r="2" spans="1:7" x14ac:dyDescent="0.25">
      <c r="A2" s="1" t="s">
        <v>102</v>
      </c>
    </row>
    <row r="3" spans="1:7" x14ac:dyDescent="0.25">
      <c r="A3" t="s">
        <v>57</v>
      </c>
    </row>
    <row r="4" spans="1:7" x14ac:dyDescent="0.25">
      <c r="A4" s="11"/>
      <c r="B4" s="11">
        <v>2013</v>
      </c>
      <c r="C4" s="11">
        <v>2014</v>
      </c>
      <c r="D4" s="11">
        <v>2015</v>
      </c>
      <c r="E4" s="11">
        <v>2016</v>
      </c>
      <c r="F4" s="11">
        <v>2017</v>
      </c>
      <c r="G4" s="11">
        <v>2018</v>
      </c>
    </row>
    <row r="5" spans="1:7" x14ac:dyDescent="0.25">
      <c r="A5" s="16" t="s">
        <v>91</v>
      </c>
      <c r="B5" s="11"/>
      <c r="C5" s="11"/>
      <c r="D5" s="11"/>
      <c r="E5" s="11"/>
      <c r="F5" s="11"/>
    </row>
    <row r="6" spans="1:7" x14ac:dyDescent="0.25">
      <c r="A6" s="13" t="s">
        <v>92</v>
      </c>
      <c r="B6" s="3"/>
      <c r="C6" s="3"/>
      <c r="D6" s="3"/>
      <c r="E6" s="3"/>
      <c r="F6" s="3"/>
    </row>
    <row r="7" spans="1:7" x14ac:dyDescent="0.25">
      <c r="A7" s="18" t="s">
        <v>32</v>
      </c>
      <c r="B7" s="3">
        <v>818138023</v>
      </c>
      <c r="C7" s="3">
        <v>895501310</v>
      </c>
      <c r="D7" s="3">
        <v>1018916555</v>
      </c>
      <c r="E7" s="3">
        <v>1188610521</v>
      </c>
      <c r="F7" s="3">
        <v>1317787612</v>
      </c>
      <c r="G7" s="23">
        <v>1927642261</v>
      </c>
    </row>
    <row r="8" spans="1:7" x14ac:dyDescent="0.25">
      <c r="A8" s="18" t="s">
        <v>112</v>
      </c>
      <c r="B8" s="3">
        <v>-506069128</v>
      </c>
      <c r="C8" s="3">
        <v>-473811319</v>
      </c>
      <c r="D8" s="3">
        <v>-478148680</v>
      </c>
      <c r="E8" s="3">
        <v>-576262019</v>
      </c>
      <c r="F8" s="3">
        <v>-762648456</v>
      </c>
      <c r="G8" s="3">
        <v>-1161026083</v>
      </c>
    </row>
    <row r="9" spans="1:7" x14ac:dyDescent="0.25">
      <c r="A9" s="18" t="s">
        <v>33</v>
      </c>
      <c r="B9" s="3">
        <v>400300</v>
      </c>
      <c r="C9" s="3">
        <v>918000</v>
      </c>
      <c r="D9" s="3">
        <v>1128463</v>
      </c>
      <c r="E9" s="3">
        <v>2972308</v>
      </c>
      <c r="F9" s="3">
        <v>6732455</v>
      </c>
      <c r="G9" s="23">
        <v>5812457</v>
      </c>
    </row>
    <row r="10" spans="1:7" x14ac:dyDescent="0.25">
      <c r="A10" s="18" t="s">
        <v>34</v>
      </c>
      <c r="B10" s="3">
        <v>122650</v>
      </c>
      <c r="C10" s="3">
        <v>151200</v>
      </c>
      <c r="D10" s="3">
        <v>139650</v>
      </c>
      <c r="E10" s="3">
        <v>214900</v>
      </c>
      <c r="F10" s="3">
        <v>76480</v>
      </c>
      <c r="G10" s="23">
        <v>57500</v>
      </c>
    </row>
    <row r="11" spans="1:7" x14ac:dyDescent="0.25">
      <c r="A11" s="18" t="s">
        <v>35</v>
      </c>
      <c r="B11" s="3"/>
      <c r="C11" s="3"/>
      <c r="D11" s="3"/>
      <c r="E11" s="3">
        <v>70000</v>
      </c>
      <c r="F11" s="3">
        <v>0</v>
      </c>
      <c r="G11" s="23">
        <v>1860000</v>
      </c>
    </row>
    <row r="12" spans="1:7" x14ac:dyDescent="0.25">
      <c r="A12" s="18" t="s">
        <v>113</v>
      </c>
      <c r="B12" s="3">
        <v>-44774656</v>
      </c>
      <c r="C12" s="3">
        <v>-53478988</v>
      </c>
      <c r="D12" s="3">
        <v>-60352227</v>
      </c>
      <c r="E12" s="3">
        <v>-79225907</v>
      </c>
      <c r="F12" s="3">
        <v>-89631913</v>
      </c>
      <c r="G12" s="3">
        <v>-110116879</v>
      </c>
    </row>
    <row r="13" spans="1:7" x14ac:dyDescent="0.25">
      <c r="A13" s="18" t="s">
        <v>114</v>
      </c>
      <c r="B13" s="3">
        <v>-5577869</v>
      </c>
      <c r="C13" s="3">
        <v>-7367788</v>
      </c>
      <c r="D13" s="3">
        <v>-18635571</v>
      </c>
      <c r="E13" s="3">
        <v>-19039671</v>
      </c>
      <c r="F13" s="3">
        <v>-21192764</v>
      </c>
      <c r="G13" s="3">
        <v>-21999522</v>
      </c>
    </row>
    <row r="14" spans="1:7" x14ac:dyDescent="0.25">
      <c r="A14" s="18" t="s">
        <v>115</v>
      </c>
      <c r="B14" s="3">
        <v>-40626834</v>
      </c>
      <c r="C14" s="3">
        <v>-79975794</v>
      </c>
      <c r="D14" s="3">
        <v>-147938687</v>
      </c>
      <c r="E14" s="3">
        <v>-172539464</v>
      </c>
      <c r="F14" s="3">
        <v>-192207075</v>
      </c>
      <c r="G14" s="3">
        <v>-188556861</v>
      </c>
    </row>
    <row r="15" spans="1:7" x14ac:dyDescent="0.25">
      <c r="A15" s="18" t="s">
        <v>116</v>
      </c>
      <c r="B15" s="3">
        <v>15078758</v>
      </c>
      <c r="C15" s="3">
        <v>22718073</v>
      </c>
      <c r="D15" s="3">
        <v>37623618</v>
      </c>
      <c r="E15" s="3">
        <v>33811660</v>
      </c>
      <c r="F15" s="3">
        <v>41772733</v>
      </c>
      <c r="G15" s="3">
        <v>26801882</v>
      </c>
    </row>
    <row r="16" spans="1:7" x14ac:dyDescent="0.25">
      <c r="A16" s="18" t="s">
        <v>117</v>
      </c>
      <c r="B16" s="3">
        <v>-19403375</v>
      </c>
      <c r="C16" s="3">
        <v>-18604070</v>
      </c>
      <c r="D16" s="3">
        <v>-17977765</v>
      </c>
      <c r="E16" s="3">
        <v>-23343320</v>
      </c>
      <c r="F16" s="3">
        <v>-23875525</v>
      </c>
      <c r="G16" s="3">
        <v>-26074992</v>
      </c>
    </row>
    <row r="17" spans="1:7" x14ac:dyDescent="0.25">
      <c r="A17" s="19"/>
      <c r="B17" s="5">
        <f t="shared" ref="B17:E17" si="0">SUM(B7:B16)</f>
        <v>217287869</v>
      </c>
      <c r="C17" s="5">
        <f t="shared" si="0"/>
        <v>286050624</v>
      </c>
      <c r="D17" s="5">
        <f t="shared" si="0"/>
        <v>334755356</v>
      </c>
      <c r="E17" s="5">
        <f t="shared" si="0"/>
        <v>355269008</v>
      </c>
      <c r="F17" s="5">
        <f>SUM(F7:F16)</f>
        <v>276813547</v>
      </c>
      <c r="G17" s="5">
        <f>SUM(G7:G16)</f>
        <v>454399763</v>
      </c>
    </row>
    <row r="18" spans="1:7" x14ac:dyDescent="0.25">
      <c r="A18" s="14" t="s">
        <v>93</v>
      </c>
      <c r="B18" s="3"/>
      <c r="C18" s="3"/>
      <c r="D18" s="3"/>
      <c r="E18" s="3"/>
      <c r="F18" s="3"/>
    </row>
    <row r="19" spans="1:7" x14ac:dyDescent="0.25">
      <c r="A19" s="18" t="s">
        <v>36</v>
      </c>
      <c r="B19" s="3"/>
      <c r="C19" s="3"/>
      <c r="D19" s="3"/>
      <c r="E19" s="3">
        <v>0</v>
      </c>
      <c r="F19" s="3">
        <v>0</v>
      </c>
    </row>
    <row r="20" spans="1:7" x14ac:dyDescent="0.25">
      <c r="A20" s="18" t="s">
        <v>37</v>
      </c>
      <c r="B20" s="3"/>
      <c r="C20" s="3"/>
      <c r="D20" s="3"/>
      <c r="E20" s="3">
        <v>0</v>
      </c>
      <c r="F20" s="3">
        <v>0</v>
      </c>
    </row>
    <row r="21" spans="1:7" x14ac:dyDescent="0.25">
      <c r="A21" s="18" t="s">
        <v>38</v>
      </c>
      <c r="B21" s="3">
        <v>-422646676</v>
      </c>
      <c r="C21" s="3">
        <v>-709076249</v>
      </c>
      <c r="D21" s="3">
        <v>-1769464652</v>
      </c>
      <c r="E21" s="3">
        <v>-1653986659</v>
      </c>
      <c r="F21" s="3">
        <v>-1322596893</v>
      </c>
      <c r="G21" s="3">
        <v>-2157416907</v>
      </c>
    </row>
    <row r="22" spans="1:7" x14ac:dyDescent="0.25">
      <c r="A22" s="18" t="s">
        <v>8</v>
      </c>
      <c r="B22" s="3">
        <v>-52763418</v>
      </c>
      <c r="C22" s="3">
        <v>1308265</v>
      </c>
      <c r="D22" s="3">
        <v>976227</v>
      </c>
      <c r="E22" s="3">
        <v>-35055098</v>
      </c>
      <c r="F22" s="3">
        <v>-44592111</v>
      </c>
      <c r="G22" s="3">
        <v>-29817900</v>
      </c>
    </row>
    <row r="23" spans="1:7" x14ac:dyDescent="0.25">
      <c r="A23" s="18" t="s">
        <v>51</v>
      </c>
      <c r="B23" s="3">
        <v>310295624</v>
      </c>
      <c r="C23" s="3"/>
      <c r="D23" s="3"/>
      <c r="E23" s="3"/>
      <c r="F23" s="3"/>
      <c r="G23" s="3"/>
    </row>
    <row r="24" spans="1:7" x14ac:dyDescent="0.25">
      <c r="A24" s="18" t="s">
        <v>39</v>
      </c>
      <c r="B24" s="3">
        <v>250000000</v>
      </c>
      <c r="C24" s="3">
        <v>538763022</v>
      </c>
      <c r="D24" s="3">
        <v>1734994422</v>
      </c>
      <c r="E24" s="3">
        <v>2933097860</v>
      </c>
      <c r="F24" s="3">
        <v>3195822870</v>
      </c>
      <c r="G24" s="3">
        <v>4481898047</v>
      </c>
    </row>
    <row r="25" spans="1:7" x14ac:dyDescent="0.25">
      <c r="A25" s="18" t="s">
        <v>13</v>
      </c>
      <c r="B25" s="3">
        <v>-11344075</v>
      </c>
      <c r="C25" s="3">
        <v>-1000739</v>
      </c>
      <c r="D25" s="3">
        <v>-9564742</v>
      </c>
      <c r="E25" s="3">
        <v>-7326765</v>
      </c>
      <c r="F25" s="3">
        <v>-5288047</v>
      </c>
      <c r="G25" s="3">
        <v>-1064226</v>
      </c>
    </row>
    <row r="26" spans="1:7" x14ac:dyDescent="0.25">
      <c r="A26" s="18" t="s">
        <v>40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/>
    </row>
    <row r="27" spans="1:7" x14ac:dyDescent="0.25">
      <c r="A27" s="18" t="s">
        <v>41</v>
      </c>
      <c r="B27" s="3">
        <v>-1059070</v>
      </c>
      <c r="C27" s="3">
        <v>-8010453</v>
      </c>
      <c r="D27" s="3">
        <v>3212793</v>
      </c>
      <c r="E27" s="3">
        <v>33372436</v>
      </c>
      <c r="F27" s="3">
        <v>10956361</v>
      </c>
      <c r="G27" s="3">
        <v>29071771</v>
      </c>
    </row>
    <row r="28" spans="1:7" x14ac:dyDescent="0.25">
      <c r="A28" s="18"/>
      <c r="B28" s="5">
        <f t="shared" ref="B28:E28" si="1">SUM(B20:B27)</f>
        <v>72482385</v>
      </c>
      <c r="C28" s="5">
        <f t="shared" si="1"/>
        <v>-178016154</v>
      </c>
      <c r="D28" s="5">
        <f t="shared" si="1"/>
        <v>-39845952</v>
      </c>
      <c r="E28" s="5">
        <f t="shared" si="1"/>
        <v>1270101774</v>
      </c>
      <c r="F28" s="5">
        <f>SUM(F20:F27)</f>
        <v>1834302180</v>
      </c>
      <c r="G28" s="5">
        <f>SUM(G20:G27)</f>
        <v>2322670785</v>
      </c>
    </row>
    <row r="29" spans="1:7" x14ac:dyDescent="0.25">
      <c r="A29" s="19"/>
      <c r="B29" s="5">
        <f t="shared" ref="B29:E29" si="2">B17+B28</f>
        <v>289770254</v>
      </c>
      <c r="C29" s="5">
        <f t="shared" si="2"/>
        <v>108034470</v>
      </c>
      <c r="D29" s="5">
        <f t="shared" si="2"/>
        <v>294909404</v>
      </c>
      <c r="E29" s="5">
        <f t="shared" si="2"/>
        <v>1625370782</v>
      </c>
      <c r="F29" s="5">
        <f>F17+F28</f>
        <v>2111115727</v>
      </c>
      <c r="G29" s="5">
        <f>G17+G28</f>
        <v>2777070548</v>
      </c>
    </row>
    <row r="30" spans="1:7" x14ac:dyDescent="0.25">
      <c r="A30" s="20" t="s">
        <v>94</v>
      </c>
      <c r="B30" s="3"/>
      <c r="C30" s="3"/>
      <c r="D30" s="3"/>
      <c r="E30" s="3"/>
      <c r="F30" s="3"/>
    </row>
    <row r="31" spans="1:7" x14ac:dyDescent="0.25">
      <c r="A31" s="18" t="s">
        <v>42</v>
      </c>
      <c r="B31" s="3">
        <v>-10526004</v>
      </c>
      <c r="C31" s="3">
        <v>-224863</v>
      </c>
      <c r="D31" s="3">
        <v>-61743313</v>
      </c>
      <c r="E31" s="3">
        <v>269578</v>
      </c>
      <c r="F31" s="3">
        <v>-49813356</v>
      </c>
      <c r="G31" s="23">
        <v>2203270</v>
      </c>
    </row>
    <row r="32" spans="1:7" x14ac:dyDescent="0.25">
      <c r="A32" s="18" t="s">
        <v>43</v>
      </c>
      <c r="B32" s="3"/>
      <c r="C32" s="3"/>
      <c r="D32" s="3">
        <v>0</v>
      </c>
      <c r="E32" s="3">
        <v>0</v>
      </c>
      <c r="F32" s="3">
        <v>0</v>
      </c>
    </row>
    <row r="33" spans="1:7" x14ac:dyDescent="0.25">
      <c r="A33" s="18" t="s">
        <v>44</v>
      </c>
      <c r="B33" s="3">
        <v>-1780715</v>
      </c>
      <c r="C33" s="3">
        <v>278378</v>
      </c>
      <c r="D33" s="3">
        <v>-1628405</v>
      </c>
      <c r="E33" s="3">
        <v>-216473719</v>
      </c>
      <c r="F33" s="3">
        <v>-10130265</v>
      </c>
      <c r="G33" s="3">
        <v>-4144231</v>
      </c>
    </row>
    <row r="34" spans="1:7" x14ac:dyDescent="0.25">
      <c r="A34" s="18" t="s">
        <v>45</v>
      </c>
      <c r="B34" s="3"/>
      <c r="C34" s="3"/>
      <c r="D34" s="3">
        <v>0</v>
      </c>
      <c r="E34" s="3">
        <v>0</v>
      </c>
      <c r="F34" s="3">
        <v>0</v>
      </c>
    </row>
    <row r="35" spans="1:7" x14ac:dyDescent="0.25">
      <c r="A35" s="19"/>
      <c r="B35" s="5">
        <f t="shared" ref="B35:E35" si="3">SUM(B31:B34)</f>
        <v>-12306719</v>
      </c>
      <c r="C35" s="5">
        <f t="shared" si="3"/>
        <v>53515</v>
      </c>
      <c r="D35" s="5">
        <f t="shared" si="3"/>
        <v>-63371718</v>
      </c>
      <c r="E35" s="5">
        <f t="shared" si="3"/>
        <v>-216204141</v>
      </c>
      <c r="F35" s="5">
        <f>SUM(F31:F34)</f>
        <v>-59943621</v>
      </c>
      <c r="G35" s="5">
        <f>SUM(G31:G34)</f>
        <v>-1940961</v>
      </c>
    </row>
    <row r="36" spans="1:7" x14ac:dyDescent="0.25">
      <c r="A36" s="20" t="s">
        <v>95</v>
      </c>
      <c r="B36" s="3"/>
      <c r="C36" s="3"/>
      <c r="D36" s="3"/>
      <c r="E36" s="3"/>
      <c r="F36" s="3"/>
    </row>
    <row r="37" spans="1:7" x14ac:dyDescent="0.25">
      <c r="A37" s="18" t="s">
        <v>46</v>
      </c>
      <c r="B37" s="3"/>
      <c r="C37" s="3"/>
      <c r="D37" s="5">
        <v>0</v>
      </c>
      <c r="E37" s="3">
        <v>0</v>
      </c>
      <c r="F37" s="3">
        <v>0</v>
      </c>
    </row>
    <row r="38" spans="1:7" x14ac:dyDescent="0.25">
      <c r="A38" s="18" t="s">
        <v>47</v>
      </c>
      <c r="B38" s="3"/>
      <c r="C38" s="3"/>
      <c r="D38" s="5">
        <v>0</v>
      </c>
      <c r="E38" s="3">
        <v>0</v>
      </c>
      <c r="F38" s="3">
        <v>0</v>
      </c>
    </row>
    <row r="39" spans="1:7" x14ac:dyDescent="0.25">
      <c r="A39" s="18" t="s">
        <v>52</v>
      </c>
      <c r="B39" s="3">
        <v>343200000</v>
      </c>
      <c r="C39" s="3"/>
      <c r="D39" s="5"/>
      <c r="E39" s="3"/>
      <c r="F39" s="3"/>
    </row>
    <row r="40" spans="1:7" x14ac:dyDescent="0.25">
      <c r="A40" s="18" t="s">
        <v>48</v>
      </c>
      <c r="B40" s="3"/>
      <c r="C40" s="3"/>
      <c r="D40" s="5">
        <v>0</v>
      </c>
      <c r="E40" s="3">
        <v>0</v>
      </c>
      <c r="F40" s="3">
        <v>0</v>
      </c>
    </row>
    <row r="41" spans="1:7" x14ac:dyDescent="0.25">
      <c r="A41" s="18" t="s">
        <v>49</v>
      </c>
      <c r="B41" s="3">
        <v>-185879150</v>
      </c>
      <c r="C41" s="3">
        <v>-40179634</v>
      </c>
      <c r="D41" s="3">
        <v>-88179813</v>
      </c>
      <c r="E41" s="3">
        <v>130928541</v>
      </c>
      <c r="F41" s="3">
        <v>710888649</v>
      </c>
      <c r="G41" s="3">
        <v>39911930</v>
      </c>
    </row>
    <row r="42" spans="1:7" x14ac:dyDescent="0.25">
      <c r="A42" s="18" t="s">
        <v>50</v>
      </c>
      <c r="B42" s="3">
        <v>0</v>
      </c>
      <c r="C42" s="3">
        <v>-132989843</v>
      </c>
      <c r="D42" s="3">
        <v>-159588000</v>
      </c>
      <c r="E42" s="3">
        <v>-180866400</v>
      </c>
      <c r="F42" s="3">
        <v>-191505600</v>
      </c>
      <c r="G42" s="3">
        <v>-202144800</v>
      </c>
    </row>
    <row r="43" spans="1:7" x14ac:dyDescent="0.25">
      <c r="A43" s="19"/>
      <c r="B43" s="3">
        <f>SUM(B37:B42)</f>
        <v>157320850</v>
      </c>
      <c r="C43" s="3">
        <f t="shared" ref="C43:E43" si="4">SUM(C41:C42)</f>
        <v>-173169477</v>
      </c>
      <c r="D43" s="3">
        <f t="shared" si="4"/>
        <v>-247767813</v>
      </c>
      <c r="E43" s="3">
        <f t="shared" si="4"/>
        <v>-49937859</v>
      </c>
      <c r="F43" s="3">
        <f>SUM(F41:F42)</f>
        <v>519383049</v>
      </c>
      <c r="G43" s="3">
        <f>SUM(G41:G42)</f>
        <v>-162232870</v>
      </c>
    </row>
    <row r="44" spans="1:7" x14ac:dyDescent="0.25">
      <c r="A44" s="20" t="s">
        <v>96</v>
      </c>
      <c r="B44" s="5">
        <f t="shared" ref="B44:E44" si="5">B29+B35+B43</f>
        <v>434784385</v>
      </c>
      <c r="C44" s="5">
        <f t="shared" si="5"/>
        <v>-65081492</v>
      </c>
      <c r="D44" s="5">
        <f t="shared" si="5"/>
        <v>-16230127</v>
      </c>
      <c r="E44" s="5">
        <f t="shared" si="5"/>
        <v>1359228782</v>
      </c>
      <c r="F44" s="5">
        <f>F29+F35+F43</f>
        <v>2570555155</v>
      </c>
      <c r="G44" s="5">
        <f>G29+G35+G43</f>
        <v>2612896717</v>
      </c>
    </row>
    <row r="45" spans="1:7" x14ac:dyDescent="0.25">
      <c r="A45" s="21" t="s">
        <v>97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</row>
    <row r="46" spans="1:7" x14ac:dyDescent="0.25">
      <c r="A46" s="21" t="s">
        <v>98</v>
      </c>
      <c r="B46" s="3">
        <v>743601021</v>
      </c>
      <c r="C46" s="3">
        <v>1178385405</v>
      </c>
      <c r="D46" s="3">
        <v>1113303912</v>
      </c>
      <c r="E46" s="3">
        <v>1097073783</v>
      </c>
      <c r="F46" s="3">
        <v>2456302565</v>
      </c>
      <c r="G46" s="23">
        <v>5026857721</v>
      </c>
    </row>
    <row r="47" spans="1:7" x14ac:dyDescent="0.25">
      <c r="A47" s="20" t="s">
        <v>99</v>
      </c>
      <c r="B47" s="5">
        <f>SUM(B44:B46)-1</f>
        <v>1178385405</v>
      </c>
      <c r="C47" s="5">
        <f>SUM(C44:C46)-1</f>
        <v>1113303912</v>
      </c>
      <c r="D47" s="5">
        <f>SUM(D44:D46)-2</f>
        <v>1097073783</v>
      </c>
      <c r="E47" s="5">
        <f>SUM(E44:E46)</f>
        <v>2456302565</v>
      </c>
      <c r="F47" s="5">
        <f>SUM(F44:F46)+1</f>
        <v>5026857721</v>
      </c>
      <c r="G47" s="5">
        <f>SUM(G44:G46)</f>
        <v>7639754438</v>
      </c>
    </row>
    <row r="48" spans="1:7" x14ac:dyDescent="0.25">
      <c r="A48" s="21" t="s">
        <v>100</v>
      </c>
      <c r="B48" s="8">
        <f>B29/('1'!B42/10)</f>
        <v>2.7236094255207157</v>
      </c>
      <c r="C48" s="8">
        <f>C29/('1'!C42/10)</f>
        <v>1.0154379088653283</v>
      </c>
      <c r="D48" s="8">
        <f>D29/('1'!D42/10)</f>
        <v>2.7719133393488233</v>
      </c>
      <c r="E48" s="8">
        <f>E29/('1'!E42/10)</f>
        <v>15.277189845101136</v>
      </c>
      <c r="F48" s="8">
        <f>F29/('1'!F42/10)</f>
        <v>19.842805163922101</v>
      </c>
      <c r="G48" s="8">
        <f>G29/('1'!G42/10)</f>
        <v>26.1022496804271</v>
      </c>
    </row>
    <row r="49" spans="1:7" x14ac:dyDescent="0.25">
      <c r="A49" s="20" t="s">
        <v>101</v>
      </c>
      <c r="B49" s="5">
        <f>'1'!B42/10</f>
        <v>106392000</v>
      </c>
      <c r="C49" s="5">
        <f>'1'!C42/10</f>
        <v>106392000</v>
      </c>
      <c r="D49" s="5">
        <f>'1'!D42/10</f>
        <v>106392000</v>
      </c>
      <c r="E49" s="5">
        <f>'1'!E42/10</f>
        <v>106392000</v>
      </c>
      <c r="F49" s="5">
        <f>'1'!F42/10</f>
        <v>106392000</v>
      </c>
      <c r="G49" s="5">
        <f>'1'!G42/10</f>
        <v>106392000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4" sqref="I4"/>
    </sheetView>
  </sheetViews>
  <sheetFormatPr defaultRowHeight="15" x14ac:dyDescent="0.25"/>
  <cols>
    <col min="1" max="1" width="34.5703125" bestFit="1" customWidth="1"/>
  </cols>
  <sheetData>
    <row r="1" spans="1:7" x14ac:dyDescent="0.25">
      <c r="A1" s="1" t="s">
        <v>63</v>
      </c>
    </row>
    <row r="2" spans="1:7" x14ac:dyDescent="0.25">
      <c r="A2" s="1" t="s">
        <v>53</v>
      </c>
    </row>
    <row r="3" spans="1:7" x14ac:dyDescent="0.25">
      <c r="A3" t="s">
        <v>57</v>
      </c>
    </row>
    <row r="4" spans="1:7" x14ac:dyDescent="0.25">
      <c r="A4" s="11"/>
      <c r="B4" s="11">
        <v>2013</v>
      </c>
      <c r="C4" s="11">
        <v>2014</v>
      </c>
      <c r="D4" s="11">
        <v>2015</v>
      </c>
      <c r="E4" s="11">
        <v>2016</v>
      </c>
      <c r="F4" s="11">
        <v>2017</v>
      </c>
      <c r="G4" s="11">
        <v>2018</v>
      </c>
    </row>
    <row r="5" spans="1:7" x14ac:dyDescent="0.25">
      <c r="A5" t="s">
        <v>58</v>
      </c>
      <c r="B5" s="9">
        <f>'2'!B6/'2'!B7</f>
        <v>0.40191352562694699</v>
      </c>
      <c r="C5" s="9">
        <f>'2'!C6/'2'!C7</f>
        <v>0.46771292196392694</v>
      </c>
      <c r="D5" s="9">
        <f>'2'!D6/'2'!D7</f>
        <v>0.49616182788562069</v>
      </c>
      <c r="E5" s="9">
        <f>'2'!E6/'2'!E7</f>
        <v>0.47345328357395167</v>
      </c>
      <c r="F5" s="9">
        <f>'2'!F6/'2'!F7</f>
        <v>0.41499704290583372</v>
      </c>
      <c r="G5" s="9">
        <f>'2'!G6/'2'!G7</f>
        <v>0.32648330733146746</v>
      </c>
    </row>
    <row r="6" spans="1:7" x14ac:dyDescent="0.25">
      <c r="A6" t="s">
        <v>54</v>
      </c>
      <c r="B6" s="9">
        <f>'2'!B28/'2'!B14</f>
        <v>0.79750970335842064</v>
      </c>
      <c r="C6" s="9">
        <f>'2'!C28/'2'!C14</f>
        <v>0.79957265902521901</v>
      </c>
      <c r="D6" s="9">
        <f>'2'!D28/'2'!D14</f>
        <v>0.81819632943602805</v>
      </c>
      <c r="E6" s="9">
        <f>'2'!E28/'2'!E14</f>
        <v>0.78089692280195422</v>
      </c>
      <c r="F6" s="9">
        <f>'2'!F28/'2'!F14</f>
        <v>0.75717560691880015</v>
      </c>
      <c r="G6" s="9">
        <f>'2'!G28/'2'!G14</f>
        <v>0.75085029977548445</v>
      </c>
    </row>
    <row r="7" spans="1:7" x14ac:dyDescent="0.25">
      <c r="A7" t="s">
        <v>55</v>
      </c>
      <c r="B7" s="9">
        <f>'2'!B40/'2'!B14</f>
        <v>0.4548203839763405</v>
      </c>
      <c r="C7" s="9">
        <f>'2'!C40/'2'!C14</f>
        <v>0.48072292501896008</v>
      </c>
      <c r="D7" s="9">
        <f>'2'!D40/'2'!D14</f>
        <v>0.41744585304715381</v>
      </c>
      <c r="E7" s="9">
        <f>'2'!E40/'2'!E14</f>
        <v>0.40406479954544522</v>
      </c>
      <c r="F7" s="9">
        <f>'2'!F40/'2'!F14</f>
        <v>0.40724755402781582</v>
      </c>
      <c r="G7" s="9">
        <f>'2'!G40/'2'!G14</f>
        <v>0.40304307279197449</v>
      </c>
    </row>
    <row r="8" spans="1:7" x14ac:dyDescent="0.25">
      <c r="A8" t="s">
        <v>59</v>
      </c>
      <c r="B8" s="9">
        <f>'2'!B40/'1'!B26</f>
        <v>2.672490591356471E-2</v>
      </c>
      <c r="C8" s="9">
        <f>'2'!C40/'1'!C26</f>
        <v>3.056644858953067E-2</v>
      </c>
      <c r="D8" s="9">
        <f>'2'!D40/'1'!D26</f>
        <v>2.6173801859055944E-2</v>
      </c>
      <c r="E8" s="9">
        <f>'2'!E40/'1'!E26</f>
        <v>1.9899023040504258E-2</v>
      </c>
      <c r="F8" s="9">
        <f>'2'!F40/'1'!F26</f>
        <v>1.5785748285490356E-2</v>
      </c>
      <c r="G8" s="9">
        <f>'2'!G40/'1'!G26</f>
        <v>1.3143959952486659E-2</v>
      </c>
    </row>
    <row r="9" spans="1:7" x14ac:dyDescent="0.25">
      <c r="A9" t="s">
        <v>60</v>
      </c>
      <c r="B9" s="9">
        <f>'2'!B40/'1'!B45</f>
        <v>0.11743546659401254</v>
      </c>
      <c r="C9" s="9">
        <f>'2'!C40/'1'!C45</f>
        <v>0.13948205037320638</v>
      </c>
      <c r="D9" s="9">
        <f>'2'!D40/'1'!D45</f>
        <v>0.14672917576299799</v>
      </c>
      <c r="E9" s="9">
        <f>'2'!E40/'1'!E45</f>
        <v>0.14891661935696365</v>
      </c>
      <c r="F9" s="9">
        <f>'2'!F40/'1'!F45</f>
        <v>0.15003383147694982</v>
      </c>
      <c r="G9" s="9">
        <f>'2'!G40/'1'!G45</f>
        <v>0.15543157792669782</v>
      </c>
    </row>
    <row r="10" spans="1:7" x14ac:dyDescent="0.25">
      <c r="A10" t="s">
        <v>56</v>
      </c>
      <c r="C10" s="10">
        <v>0.28789999999999999</v>
      </c>
      <c r="D10" s="10">
        <v>0.26929999999999998</v>
      </c>
      <c r="E10" s="10">
        <v>0.19570000000000001</v>
      </c>
      <c r="F10" s="10">
        <v>0.17860000000000001</v>
      </c>
      <c r="G10" s="10">
        <v>0.1661</v>
      </c>
    </row>
    <row r="11" spans="1:7" x14ac:dyDescent="0.25">
      <c r="A11" t="s">
        <v>61</v>
      </c>
      <c r="B11" s="10">
        <v>1.4060999999999999</v>
      </c>
      <c r="C11" s="10">
        <v>5.7099999999999998E-2</v>
      </c>
      <c r="D11" s="10">
        <v>5.5500000000000001E-2</v>
      </c>
      <c r="E11" s="10">
        <v>4.9500000000000002E-2</v>
      </c>
      <c r="F11" s="10">
        <v>5.0599999999999999E-2</v>
      </c>
      <c r="G11" s="10">
        <v>4.2099999999999999E-2</v>
      </c>
    </row>
    <row r="12" spans="1:7" x14ac:dyDescent="0.25">
      <c r="A12" t="s">
        <v>62</v>
      </c>
      <c r="B12" s="10">
        <v>5.1900000000000002E-2</v>
      </c>
      <c r="C12" s="10">
        <v>1.4496</v>
      </c>
      <c r="D12" s="10">
        <v>1.3317000000000001</v>
      </c>
      <c r="E12" s="10">
        <v>1.0068999999999999</v>
      </c>
      <c r="F12" s="10">
        <v>0.88939999999999997</v>
      </c>
      <c r="G12" s="9">
        <v>0.76561823088920933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Sunny</cp:lastModifiedBy>
  <dcterms:created xsi:type="dcterms:W3CDTF">2018-06-03T08:29:00Z</dcterms:created>
  <dcterms:modified xsi:type="dcterms:W3CDTF">2020-04-13T06:47:44Z</dcterms:modified>
</cp:coreProperties>
</file>