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Balance Sheet" sheetId="1" r:id="rId1"/>
    <sheet name="Income Statement" sheetId="2" r:id="rId2"/>
    <sheet name="Cash Flow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B50" i="1"/>
  <c r="H9" i="2"/>
  <c r="G9" i="2"/>
  <c r="F9" i="2"/>
  <c r="E9" i="2"/>
  <c r="D9" i="2"/>
  <c r="C9" i="2"/>
  <c r="B9" i="2"/>
  <c r="C24" i="2"/>
  <c r="D24" i="2"/>
  <c r="E24" i="2"/>
  <c r="F24" i="2"/>
  <c r="G24" i="2"/>
  <c r="H24" i="2"/>
  <c r="B24" i="2"/>
  <c r="C31" i="3"/>
  <c r="D31" i="3"/>
  <c r="E31" i="3"/>
  <c r="F31" i="3"/>
  <c r="G31" i="3"/>
  <c r="H31" i="3"/>
  <c r="B31" i="3"/>
  <c r="H29" i="1" l="1"/>
  <c r="F12" i="1"/>
  <c r="C24" i="3"/>
  <c r="D24" i="3"/>
  <c r="E24" i="3"/>
  <c r="F24" i="3"/>
  <c r="G24" i="3"/>
  <c r="H24" i="3"/>
  <c r="B24" i="3"/>
  <c r="C16" i="3"/>
  <c r="D16" i="3"/>
  <c r="E16" i="3"/>
  <c r="F16" i="3"/>
  <c r="G16" i="3"/>
  <c r="H16" i="3"/>
  <c r="B16" i="3"/>
  <c r="C8" i="3"/>
  <c r="C30" i="3" s="1"/>
  <c r="D8" i="3"/>
  <c r="D30" i="3" s="1"/>
  <c r="E8" i="3"/>
  <c r="F8" i="3"/>
  <c r="F30" i="3" s="1"/>
  <c r="G8" i="3"/>
  <c r="G30" i="3" s="1"/>
  <c r="H8" i="3"/>
  <c r="H30" i="3" s="1"/>
  <c r="B8" i="3"/>
  <c r="B26" i="3" s="1"/>
  <c r="B28" i="3" s="1"/>
  <c r="H7" i="2"/>
  <c r="H13" i="2" s="1"/>
  <c r="H16" i="2" s="1"/>
  <c r="C7" i="2"/>
  <c r="C13" i="2" s="1"/>
  <c r="C16" i="2" s="1"/>
  <c r="D7" i="2"/>
  <c r="D13" i="2" s="1"/>
  <c r="D16" i="2" s="1"/>
  <c r="E7" i="2"/>
  <c r="E13" i="2" s="1"/>
  <c r="E16" i="2" s="1"/>
  <c r="F7" i="2"/>
  <c r="F13" i="2" s="1"/>
  <c r="F16" i="2" s="1"/>
  <c r="G7" i="2"/>
  <c r="G13" i="2" s="1"/>
  <c r="G16" i="2" s="1"/>
  <c r="B7" i="2"/>
  <c r="B13" i="2" s="1"/>
  <c r="B16" i="2" s="1"/>
  <c r="C29" i="1"/>
  <c r="D29" i="1"/>
  <c r="E29" i="1"/>
  <c r="F29" i="1"/>
  <c r="G29" i="1"/>
  <c r="B29" i="1"/>
  <c r="C23" i="1"/>
  <c r="D23" i="1"/>
  <c r="E23" i="1"/>
  <c r="F23" i="1"/>
  <c r="G23" i="1"/>
  <c r="H23" i="1"/>
  <c r="B23" i="1"/>
  <c r="C41" i="1"/>
  <c r="D41" i="1"/>
  <c r="E41" i="1"/>
  <c r="F41" i="1"/>
  <c r="G41" i="1"/>
  <c r="H41" i="1"/>
  <c r="B41" i="1"/>
  <c r="B12" i="1"/>
  <c r="H12" i="1"/>
  <c r="G12" i="1"/>
  <c r="E12" i="1"/>
  <c r="E8" i="4" s="1"/>
  <c r="D12" i="1"/>
  <c r="C12" i="1"/>
  <c r="C6" i="1"/>
  <c r="D6" i="1"/>
  <c r="E6" i="1"/>
  <c r="F6" i="1"/>
  <c r="G6" i="1"/>
  <c r="H6" i="1"/>
  <c r="B6" i="1"/>
  <c r="B19" i="1" s="1"/>
  <c r="E26" i="3" l="1"/>
  <c r="E28" i="3" s="1"/>
  <c r="D19" i="1"/>
  <c r="G19" i="1"/>
  <c r="H8" i="4"/>
  <c r="D8" i="4"/>
  <c r="F19" i="1"/>
  <c r="F39" i="1"/>
  <c r="F47" i="1" s="1"/>
  <c r="B39" i="1"/>
  <c r="G39" i="1"/>
  <c r="G47" i="1" s="1"/>
  <c r="C39" i="1"/>
  <c r="C47" i="1" s="1"/>
  <c r="E39" i="1"/>
  <c r="E47" i="1" s="1"/>
  <c r="F8" i="4"/>
  <c r="E30" i="3"/>
  <c r="B30" i="3"/>
  <c r="F26" i="3"/>
  <c r="F28" i="3" s="1"/>
  <c r="G10" i="4"/>
  <c r="G18" i="2"/>
  <c r="G21" i="2" s="1"/>
  <c r="C10" i="4"/>
  <c r="C18" i="2"/>
  <c r="C21" i="2" s="1"/>
  <c r="C6" i="4" s="1"/>
  <c r="F18" i="2"/>
  <c r="F21" i="2" s="1"/>
  <c r="F6" i="4" s="1"/>
  <c r="F10" i="4"/>
  <c r="B7" i="4"/>
  <c r="H7" i="4"/>
  <c r="D7" i="4"/>
  <c r="C19" i="1"/>
  <c r="G8" i="4"/>
  <c r="G7" i="4"/>
  <c r="C7" i="4"/>
  <c r="G49" i="1"/>
  <c r="D49" i="1"/>
  <c r="B47" i="1"/>
  <c r="C8" i="4"/>
  <c r="B8" i="4"/>
  <c r="F49" i="1"/>
  <c r="F7" i="4"/>
  <c r="E19" i="1"/>
  <c r="E49" i="1"/>
  <c r="E7" i="4"/>
  <c r="B49" i="1"/>
  <c r="C49" i="1"/>
  <c r="D39" i="1"/>
  <c r="D47" i="1" s="1"/>
  <c r="D26" i="3"/>
  <c r="D28" i="3" s="1"/>
  <c r="G26" i="3"/>
  <c r="G28" i="3" s="1"/>
  <c r="C26" i="3"/>
  <c r="C28" i="3" s="1"/>
  <c r="H26" i="3"/>
  <c r="H28" i="3" s="1"/>
  <c r="H39" i="1"/>
  <c r="H47" i="1" s="1"/>
  <c r="H49" i="1"/>
  <c r="H19" i="1"/>
  <c r="C11" i="4" l="1"/>
  <c r="G5" i="4"/>
  <c r="F11" i="4"/>
  <c r="G6" i="4"/>
  <c r="C5" i="4"/>
  <c r="H18" i="2"/>
  <c r="H21" i="2" s="1"/>
  <c r="H10" i="4"/>
  <c r="E18" i="2"/>
  <c r="E21" i="2" s="1"/>
  <c r="E10" i="4"/>
  <c r="C23" i="2"/>
  <c r="C9" i="4"/>
  <c r="G11" i="4"/>
  <c r="D18" i="2"/>
  <c r="D21" i="2" s="1"/>
  <c r="D10" i="4"/>
  <c r="B18" i="2"/>
  <c r="B21" i="2" s="1"/>
  <c r="B10" i="4"/>
  <c r="G23" i="2"/>
  <c r="G9" i="4"/>
  <c r="F23" i="2"/>
  <c r="F9" i="4"/>
  <c r="F5" i="4"/>
  <c r="H23" i="2" l="1"/>
  <c r="H9" i="4"/>
  <c r="H6" i="4"/>
  <c r="H11" i="4"/>
  <c r="D23" i="2"/>
  <c r="D9" i="4"/>
  <c r="D11" i="4"/>
  <c r="D6" i="4"/>
  <c r="D5" i="4"/>
  <c r="H5" i="4"/>
  <c r="E23" i="2"/>
  <c r="E9" i="4"/>
  <c r="E11" i="4"/>
  <c r="E6" i="4"/>
  <c r="E5" i="4"/>
  <c r="B23" i="2"/>
  <c r="B9" i="4"/>
  <c r="B5" i="4"/>
  <c r="B6" i="4"/>
  <c r="B11" i="4"/>
</calcChain>
</file>

<file path=xl/sharedStrings.xml><?xml version="1.0" encoding="utf-8"?>
<sst xmlns="http://schemas.openxmlformats.org/spreadsheetml/2006/main" count="89" uniqueCount="81">
  <si>
    <t>ASSETS</t>
  </si>
  <si>
    <t>NON CURRENT ASSETS</t>
  </si>
  <si>
    <t>CURRENT ASSETS</t>
  </si>
  <si>
    <t>Cash and Cash Equivalents</t>
  </si>
  <si>
    <t>Gross Profit</t>
  </si>
  <si>
    <t>Operating Profit</t>
  </si>
  <si>
    <t>Cost of goods sold</t>
  </si>
  <si>
    <t>Inventories</t>
  </si>
  <si>
    <t xml:space="preserve">Acquisition of Fixed Assets </t>
  </si>
  <si>
    <t>Advances,  Deposits and Prepayments</t>
  </si>
  <si>
    <t>Share Capital</t>
  </si>
  <si>
    <t>Long Term Loan</t>
  </si>
  <si>
    <t>Property,Plant  and  Equipment</t>
  </si>
  <si>
    <t>Capital Work in Progress</t>
  </si>
  <si>
    <t>Accounts Receivables</t>
  </si>
  <si>
    <t>Administrative &amp; Selling Expenses</t>
  </si>
  <si>
    <t>Other Income</t>
  </si>
  <si>
    <t>Dividend Paid</t>
  </si>
  <si>
    <t>Deferred Expenses</t>
  </si>
  <si>
    <t>Share Premium</t>
  </si>
  <si>
    <t>Reserve on Revaluation of Assets</t>
  </si>
  <si>
    <t>Cash Credit/Overdraft</t>
  </si>
  <si>
    <t>Liabilities for Expenses</t>
  </si>
  <si>
    <t>Liabilities for Other Finance</t>
  </si>
  <si>
    <t>Financial Expenses</t>
  </si>
  <si>
    <t>Cash Received from Turnover and Others</t>
  </si>
  <si>
    <t>Cash paid to Suppliers, Employees and Others</t>
  </si>
  <si>
    <t>Proceeds from Long Term Borrowing</t>
  </si>
  <si>
    <t>Repayment of Term Loans</t>
  </si>
  <si>
    <t>Interest Paid on Long Term Loan</t>
  </si>
  <si>
    <t>Disposal of Fixed Assets</t>
  </si>
  <si>
    <t>Obligation under Financial Lease</t>
  </si>
  <si>
    <t>Deferred Tax Liability</t>
  </si>
  <si>
    <t>Investment</t>
  </si>
  <si>
    <t>Retained Earnings/Genral Reserve</t>
  </si>
  <si>
    <t>Provision for Tax</t>
  </si>
  <si>
    <t>Investment in FDR</t>
  </si>
  <si>
    <t>Payment of Financial Lease Loan</t>
  </si>
  <si>
    <t>Advance Income Tax</t>
  </si>
  <si>
    <t>Short Term Loan</t>
  </si>
  <si>
    <t>Long Term Loan - current Maturity</t>
  </si>
  <si>
    <t>Accounts Payable</t>
  </si>
  <si>
    <t>Interest received on investment (FDR)</t>
  </si>
  <si>
    <t>Debt to Equity</t>
  </si>
  <si>
    <t>Current Ratio</t>
  </si>
  <si>
    <t>Net Margin</t>
  </si>
  <si>
    <t>Operating Margin</t>
  </si>
  <si>
    <t>Ratio</t>
  </si>
  <si>
    <t>As at year end</t>
  </si>
  <si>
    <t>Return on Asset (ROA)</t>
  </si>
  <si>
    <t>Return on Equity (ROE)</t>
  </si>
  <si>
    <t>Return on Invested Capital (ROIC)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</si>
  <si>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</si>
  <si>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</si>
  <si>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</si>
  <si>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</si>
  <si>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</si>
  <si>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</si>
  <si>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</si>
  <si>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</si>
  <si>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</si>
  <si>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</si>
  <si>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</si>
  <si>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</si>
  <si>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</si>
  <si>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</si>
  <si>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</si>
  <si>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</si>
  <si>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</si>
  <si>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</si>
  <si>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</si>
  <si>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</si>
  <si>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</si>
  <si>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</si>
  <si>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</si>
  <si>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</si>
  <si>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</si>
  <si>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</si>
  <si>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</si>
  <si>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</si>
  <si>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National Polymer Industries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</si>
</sst>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3" fontId="1" fillId="0" borderId="4" xfId="0" applyNumberFormat="1" applyFont="1" applyBorder="1"/>
    <xf numFmtId="3" fontId="3" fillId="0" borderId="4" xfId="0" applyNumberFormat="1" applyFont="1" applyBorder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41" fontId="0" fillId="0" borderId="1" xfId="0" applyNumberFormat="1" applyBorder="1"/>
    <xf numFmtId="41" fontId="0" fillId="0" borderId="0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4" fontId="1" fillId="0" borderId="3" xfId="0" applyNumberFormat="1" applyFont="1" applyBorder="1"/>
    <xf numFmtId="43" fontId="1" fillId="0" borderId="0" xfId="0" applyNumberFormat="1" applyFont="1"/>
    <xf numFmtId="165" fontId="0" fillId="0" borderId="0" xfId="1" applyNumberFormat="1" applyFont="1"/>
    <xf numFmtId="166" fontId="0" fillId="0" borderId="0" xfId="0" applyNumberForma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"/>
  <sheetViews>
    <sheetView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B41" sqref="B41:H41"/>
    </sheetView>
  </sheetViews>
  <sheetFormatPr defaultRowHeight="15" x14ac:dyDescent="0.25"/>
  <cols>
    <col min="1" max="1" width="36.5703125" style="10" customWidth="1"/>
    <col min="2" max="2" width="14.42578125" style="10" bestFit="1" customWidth="1"/>
    <col min="3" max="8" width="14.28515625" style="10" bestFit="1" customWidth="1"/>
    <col min="9" max="16384" width="9.140625" style="10"/>
  </cols>
  <sheetData>
    <row r="1" spans="1:8" customFormat="1" x14ac:dyDescent="0.25">
      <c r="A1" s="24" t="s">
        <v>80</v>
      </c>
    </row>
    <row r="2" spans="1:8" customFormat="1" x14ac:dyDescent="0.25">
      <c r="A2" s="24" t="s">
        <v>72</v>
      </c>
    </row>
    <row r="3" spans="1:8" customFormat="1" x14ac:dyDescent="0.25">
      <c r="A3" s="24" t="s">
        <v>48</v>
      </c>
    </row>
    <row r="4" spans="1:8" customFormat="1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28" t="s">
        <v>0</v>
      </c>
    </row>
    <row r="6" spans="1:8" x14ac:dyDescent="0.25">
      <c r="A6" s="27" t="s">
        <v>1</v>
      </c>
      <c r="B6" s="11">
        <f>SUM(B7:B10)</f>
        <v>273639471</v>
      </c>
      <c r="C6" s="11">
        <f t="shared" ref="C6:H6" si="0">SUM(C7:C10)</f>
        <v>407207546</v>
      </c>
      <c r="D6" s="11">
        <f t="shared" si="0"/>
        <v>439923411</v>
      </c>
      <c r="E6" s="11">
        <f t="shared" si="0"/>
        <v>1091229261</v>
      </c>
      <c r="F6" s="11">
        <f t="shared" si="0"/>
        <v>1074148779</v>
      </c>
      <c r="G6" s="11">
        <f t="shared" si="0"/>
        <v>1246727606</v>
      </c>
      <c r="H6" s="11">
        <f t="shared" si="0"/>
        <v>1629743594</v>
      </c>
    </row>
    <row r="7" spans="1:8" x14ac:dyDescent="0.25">
      <c r="A7" s="10" t="s">
        <v>12</v>
      </c>
      <c r="B7" s="12">
        <v>271668749</v>
      </c>
      <c r="C7" s="10">
        <v>406222185</v>
      </c>
      <c r="D7" s="10">
        <v>439923411</v>
      </c>
      <c r="E7" s="10">
        <v>1091229261</v>
      </c>
      <c r="F7" s="12">
        <v>1074148779</v>
      </c>
      <c r="G7" s="10">
        <v>1033564673</v>
      </c>
      <c r="H7" s="10">
        <v>1435347205</v>
      </c>
    </row>
    <row r="8" spans="1:8" x14ac:dyDescent="0.25">
      <c r="A8" s="10" t="s">
        <v>18</v>
      </c>
      <c r="B8" s="12">
        <v>1970722</v>
      </c>
      <c r="C8" s="10">
        <v>985361</v>
      </c>
      <c r="D8" s="10">
        <v>0</v>
      </c>
      <c r="E8" s="10">
        <v>0</v>
      </c>
      <c r="F8" s="12">
        <v>0</v>
      </c>
      <c r="G8" s="10">
        <v>0</v>
      </c>
      <c r="H8" s="10">
        <v>0</v>
      </c>
    </row>
    <row r="9" spans="1:8" x14ac:dyDescent="0.25">
      <c r="A9" s="10" t="s">
        <v>33</v>
      </c>
      <c r="B9" s="12">
        <v>0</v>
      </c>
      <c r="C9" s="10">
        <v>0</v>
      </c>
      <c r="D9" s="10">
        <v>0</v>
      </c>
      <c r="E9" s="10">
        <v>0</v>
      </c>
      <c r="F9" s="12">
        <v>0</v>
      </c>
      <c r="G9" s="10">
        <v>100000000</v>
      </c>
      <c r="H9" s="10">
        <v>106700000</v>
      </c>
    </row>
    <row r="10" spans="1:8" x14ac:dyDescent="0.25">
      <c r="A10" s="10" t="s">
        <v>13</v>
      </c>
      <c r="B10" s="12">
        <v>0</v>
      </c>
      <c r="C10" s="10">
        <v>0</v>
      </c>
      <c r="D10" s="10">
        <v>0</v>
      </c>
      <c r="E10" s="10">
        <v>0</v>
      </c>
      <c r="F10" s="12">
        <v>0</v>
      </c>
      <c r="G10" s="10">
        <v>113162933</v>
      </c>
      <c r="H10" s="10">
        <v>87696389</v>
      </c>
    </row>
    <row r="11" spans="1:8" x14ac:dyDescent="0.25">
      <c r="B11" s="12"/>
      <c r="F11" s="12"/>
      <c r="G11" s="12"/>
    </row>
    <row r="12" spans="1:8" x14ac:dyDescent="0.25">
      <c r="A12" s="27" t="s">
        <v>2</v>
      </c>
      <c r="B12" s="11">
        <f>SUM(B13:B17)</f>
        <v>632526937</v>
      </c>
      <c r="C12" s="11">
        <f t="shared" ref="C12" si="1">SUM(C13:C17)</f>
        <v>829469974</v>
      </c>
      <c r="D12" s="11">
        <f t="shared" ref="D12" si="2">SUM(D13:D17)</f>
        <v>1281902293</v>
      </c>
      <c r="E12" s="11">
        <f t="shared" ref="E12" si="3">SUM(E13:E17)</f>
        <v>1388071317</v>
      </c>
      <c r="F12" s="11">
        <f>SUM(F13:F17)+1</f>
        <v>1214250119</v>
      </c>
      <c r="G12" s="11">
        <f t="shared" ref="G12" si="4">SUM(G13:G17)</f>
        <v>1597946088</v>
      </c>
      <c r="H12" s="11">
        <f t="shared" ref="H12" si="5">SUM(H13:H17)</f>
        <v>1832529413</v>
      </c>
    </row>
    <row r="13" spans="1:8" x14ac:dyDescent="0.25">
      <c r="A13" s="12" t="s">
        <v>7</v>
      </c>
      <c r="B13" s="12">
        <v>341995981</v>
      </c>
      <c r="C13" s="12">
        <v>456611276</v>
      </c>
      <c r="D13" s="12">
        <v>824162140</v>
      </c>
      <c r="E13" s="10">
        <v>784946917</v>
      </c>
      <c r="F13" s="12">
        <v>702529744</v>
      </c>
      <c r="G13" s="12">
        <v>793869218</v>
      </c>
      <c r="H13" s="10">
        <v>837361404</v>
      </c>
    </row>
    <row r="14" spans="1:8" x14ac:dyDescent="0.25">
      <c r="A14" s="12" t="s">
        <v>14</v>
      </c>
      <c r="B14" s="12">
        <v>65494515</v>
      </c>
      <c r="C14" s="12">
        <v>117262842</v>
      </c>
      <c r="D14" s="12">
        <v>156015292</v>
      </c>
      <c r="E14" s="10">
        <v>192488415</v>
      </c>
      <c r="F14" s="12">
        <v>176872109</v>
      </c>
      <c r="G14" s="12">
        <v>236667364</v>
      </c>
      <c r="H14" s="10">
        <v>321303127</v>
      </c>
    </row>
    <row r="15" spans="1:8" x14ac:dyDescent="0.25">
      <c r="A15" s="12" t="s">
        <v>9</v>
      </c>
      <c r="B15" s="12">
        <v>192032791</v>
      </c>
      <c r="C15" s="10">
        <v>202408043</v>
      </c>
      <c r="D15" s="12">
        <v>235604911</v>
      </c>
      <c r="E15" s="10">
        <v>197452532</v>
      </c>
      <c r="F15" s="12">
        <v>290979045</v>
      </c>
      <c r="G15" s="12">
        <v>396103403</v>
      </c>
      <c r="H15" s="10">
        <v>184672078</v>
      </c>
    </row>
    <row r="16" spans="1:8" x14ac:dyDescent="0.25">
      <c r="A16" s="12" t="s">
        <v>38</v>
      </c>
      <c r="B16" s="12"/>
      <c r="D16" s="12"/>
      <c r="F16" s="12"/>
      <c r="G16" s="12"/>
      <c r="H16" s="10">
        <v>279650597</v>
      </c>
    </row>
    <row r="17" spans="1:8" x14ac:dyDescent="0.25">
      <c r="A17" s="10" t="s">
        <v>3</v>
      </c>
      <c r="B17" s="10">
        <v>33003650</v>
      </c>
      <c r="C17" s="10">
        <v>53187813</v>
      </c>
      <c r="D17" s="10">
        <v>66119950</v>
      </c>
      <c r="E17" s="10">
        <v>213183453</v>
      </c>
      <c r="F17" s="10">
        <v>43869220</v>
      </c>
      <c r="G17" s="10">
        <v>171306103</v>
      </c>
      <c r="H17" s="10">
        <v>209542207</v>
      </c>
    </row>
    <row r="19" spans="1:8" x14ac:dyDescent="0.25">
      <c r="A19" s="11"/>
      <c r="B19" s="11">
        <f>SUM(B6,B12)</f>
        <v>906166408</v>
      </c>
      <c r="C19" s="11">
        <f>SUM(C6,C12)</f>
        <v>1236677520</v>
      </c>
      <c r="D19" s="11">
        <f>SUM(D6,D12)</f>
        <v>1721825704</v>
      </c>
      <c r="E19" s="11">
        <f>SUM(E6,E12)</f>
        <v>2479300578</v>
      </c>
      <c r="F19" s="11">
        <f>SUM(F6,F12)</f>
        <v>2288398898</v>
      </c>
      <c r="G19" s="11">
        <f>SUM(G6,G12)-1</f>
        <v>2844673693</v>
      </c>
      <c r="H19" s="11">
        <f>SUM(H6,H12)</f>
        <v>3462273007</v>
      </c>
    </row>
    <row r="21" spans="1:8" ht="15.75" x14ac:dyDescent="0.25">
      <c r="A21" s="29" t="s">
        <v>73</v>
      </c>
    </row>
    <row r="22" spans="1:8" ht="15.75" x14ac:dyDescent="0.25">
      <c r="A22" s="30" t="s">
        <v>74</v>
      </c>
    </row>
    <row r="23" spans="1:8" x14ac:dyDescent="0.25">
      <c r="A23" s="27" t="s">
        <v>76</v>
      </c>
      <c r="B23" s="11">
        <f>SUM(B24:B25)</f>
        <v>51859719</v>
      </c>
      <c r="C23" s="11">
        <f t="shared" ref="C23:H23" si="6">SUM(C24:C25)</f>
        <v>138100661</v>
      </c>
      <c r="D23" s="11">
        <f t="shared" si="6"/>
        <v>122853850</v>
      </c>
      <c r="E23" s="11">
        <f t="shared" si="6"/>
        <v>135800672</v>
      </c>
      <c r="F23" s="11">
        <f t="shared" si="6"/>
        <v>205422787</v>
      </c>
      <c r="G23" s="11">
        <f t="shared" si="6"/>
        <v>123031377</v>
      </c>
      <c r="H23" s="11">
        <f t="shared" si="6"/>
        <v>401487510</v>
      </c>
    </row>
    <row r="24" spans="1:8" x14ac:dyDescent="0.25">
      <c r="A24" s="10" t="s">
        <v>11</v>
      </c>
      <c r="B24" s="10">
        <v>51859719</v>
      </c>
      <c r="C24" s="10">
        <v>138100661</v>
      </c>
      <c r="D24" s="10">
        <v>117993920</v>
      </c>
      <c r="E24" s="10">
        <v>134359419</v>
      </c>
      <c r="F24" s="10">
        <v>205422787</v>
      </c>
      <c r="G24" s="10">
        <v>123031377</v>
      </c>
      <c r="H24" s="10">
        <v>401487510</v>
      </c>
    </row>
    <row r="25" spans="1:8" x14ac:dyDescent="0.25">
      <c r="A25" s="10" t="s">
        <v>31</v>
      </c>
      <c r="B25" s="10">
        <v>0</v>
      </c>
      <c r="C25" s="10">
        <v>0</v>
      </c>
      <c r="D25" s="10">
        <v>4859930</v>
      </c>
      <c r="E25" s="10">
        <v>1441253</v>
      </c>
      <c r="F25" s="10">
        <v>0</v>
      </c>
      <c r="G25" s="10">
        <v>0</v>
      </c>
    </row>
    <row r="27" spans="1:8" x14ac:dyDescent="0.25">
      <c r="A27" s="11" t="s">
        <v>32</v>
      </c>
      <c r="B27" s="11">
        <v>0</v>
      </c>
      <c r="C27" s="11">
        <v>0</v>
      </c>
      <c r="D27" s="11">
        <v>0</v>
      </c>
      <c r="E27" s="11">
        <v>79485014</v>
      </c>
      <c r="F27" s="11">
        <v>79485014</v>
      </c>
      <c r="G27" s="11">
        <v>79485014</v>
      </c>
      <c r="H27" s="11">
        <v>79485014</v>
      </c>
    </row>
    <row r="29" spans="1:8" x14ac:dyDescent="0.25">
      <c r="A29" s="27" t="s">
        <v>77</v>
      </c>
      <c r="B29" s="11">
        <f>SUM(B33:B37)</f>
        <v>481287574</v>
      </c>
      <c r="C29" s="11">
        <f t="shared" ref="C29:G29" si="7">SUM(C33:C37)</f>
        <v>696482903</v>
      </c>
      <c r="D29" s="11">
        <f t="shared" si="7"/>
        <v>1159046636</v>
      </c>
      <c r="E29" s="11">
        <f t="shared" si="7"/>
        <v>1327756735</v>
      </c>
      <c r="F29" s="11">
        <f t="shared" si="7"/>
        <v>1018287082</v>
      </c>
      <c r="G29" s="11">
        <f t="shared" si="7"/>
        <v>1611959788</v>
      </c>
      <c r="H29" s="11">
        <f>SUM(H30:H37)</f>
        <v>1919205567</v>
      </c>
    </row>
    <row r="30" spans="1:8" s="12" customFormat="1" x14ac:dyDescent="0.25">
      <c r="A30" s="12" t="s">
        <v>39</v>
      </c>
      <c r="H30" s="12">
        <v>1683290180</v>
      </c>
    </row>
    <row r="31" spans="1:8" s="12" customFormat="1" x14ac:dyDescent="0.25">
      <c r="A31" s="12" t="s">
        <v>40</v>
      </c>
      <c r="H31" s="12">
        <v>160329658</v>
      </c>
    </row>
    <row r="32" spans="1:8" s="12" customFormat="1" x14ac:dyDescent="0.25">
      <c r="A32" s="12" t="s">
        <v>41</v>
      </c>
      <c r="H32" s="12">
        <v>21320479</v>
      </c>
    </row>
    <row r="33" spans="1:8" x14ac:dyDescent="0.25">
      <c r="A33" s="12" t="s">
        <v>21</v>
      </c>
      <c r="B33" s="12">
        <v>467798520</v>
      </c>
      <c r="C33" s="12">
        <v>678472235</v>
      </c>
      <c r="D33" s="12">
        <v>1140921450</v>
      </c>
      <c r="E33" s="12">
        <v>1295036986</v>
      </c>
      <c r="F33" s="12">
        <v>998976343</v>
      </c>
      <c r="G33" s="12">
        <v>1528257220</v>
      </c>
    </row>
    <row r="34" spans="1:8" x14ac:dyDescent="0.25">
      <c r="A34" s="10" t="s">
        <v>22</v>
      </c>
      <c r="B34" s="10">
        <v>10028579</v>
      </c>
      <c r="C34" s="10">
        <v>13976778</v>
      </c>
      <c r="D34" s="10">
        <v>11371509</v>
      </c>
      <c r="E34" s="10">
        <v>26206085</v>
      </c>
      <c r="F34" s="10">
        <v>12809330</v>
      </c>
      <c r="G34" s="10">
        <v>25159702</v>
      </c>
      <c r="H34" s="10">
        <v>5728637</v>
      </c>
    </row>
    <row r="35" spans="1:8" x14ac:dyDescent="0.25">
      <c r="A35" s="10" t="s">
        <v>23</v>
      </c>
      <c r="B35" s="10">
        <v>3460475</v>
      </c>
      <c r="C35" s="10">
        <v>4033890</v>
      </c>
      <c r="D35" s="10">
        <v>4626569</v>
      </c>
      <c r="E35" s="10">
        <v>4941388</v>
      </c>
      <c r="F35" s="10">
        <v>5143254</v>
      </c>
      <c r="G35" s="10">
        <v>4835309</v>
      </c>
    </row>
    <row r="36" spans="1:8" x14ac:dyDescent="0.25">
      <c r="A36" s="10" t="s">
        <v>31</v>
      </c>
      <c r="B36" s="10">
        <v>0</v>
      </c>
      <c r="C36" s="10">
        <v>0</v>
      </c>
      <c r="D36" s="10">
        <v>2127108</v>
      </c>
      <c r="E36" s="10">
        <v>1572276</v>
      </c>
      <c r="F36" s="10">
        <v>1358155</v>
      </c>
      <c r="G36" s="10">
        <v>0</v>
      </c>
    </row>
    <row r="37" spans="1:8" x14ac:dyDescent="0.25">
      <c r="A37" s="10" t="s">
        <v>35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53707557</v>
      </c>
      <c r="H37" s="12">
        <v>48536613</v>
      </c>
    </row>
    <row r="38" spans="1:8" x14ac:dyDescent="0.25">
      <c r="A38" s="11"/>
      <c r="B38" s="11"/>
      <c r="C38" s="11"/>
      <c r="D38" s="11"/>
      <c r="E38" s="11"/>
      <c r="F38" s="11"/>
    </row>
    <row r="39" spans="1:8" x14ac:dyDescent="0.25">
      <c r="A39" s="11"/>
      <c r="B39" s="11">
        <f>SUM(B29,B23,B27)</f>
        <v>533147293</v>
      </c>
      <c r="C39" s="11">
        <f t="shared" ref="C39:H39" si="8">SUM(C29,C23,C27)</f>
        <v>834583564</v>
      </c>
      <c r="D39" s="11">
        <f t="shared" si="8"/>
        <v>1281900486</v>
      </c>
      <c r="E39" s="11">
        <f t="shared" si="8"/>
        <v>1543042421</v>
      </c>
      <c r="F39" s="11">
        <f t="shared" si="8"/>
        <v>1303194883</v>
      </c>
      <c r="G39" s="11">
        <f t="shared" si="8"/>
        <v>1814476179</v>
      </c>
      <c r="H39" s="11">
        <f t="shared" si="8"/>
        <v>2400178091</v>
      </c>
    </row>
    <row r="40" spans="1:8" x14ac:dyDescent="0.25">
      <c r="A40" s="11"/>
      <c r="B40" s="11"/>
      <c r="C40" s="11"/>
      <c r="D40" s="11"/>
      <c r="E40" s="11"/>
      <c r="F40" s="11"/>
    </row>
    <row r="41" spans="1:8" x14ac:dyDescent="0.25">
      <c r="A41" s="27" t="s">
        <v>75</v>
      </c>
      <c r="B41" s="11">
        <f>SUM(B42:B45)</f>
        <v>373019115</v>
      </c>
      <c r="C41" s="11">
        <f t="shared" ref="C41:H41" si="9">SUM(C42:C45)</f>
        <v>402093957</v>
      </c>
      <c r="D41" s="11">
        <f t="shared" si="9"/>
        <v>439925218</v>
      </c>
      <c r="E41" s="11">
        <f t="shared" si="9"/>
        <v>936258158</v>
      </c>
      <c r="F41" s="11">
        <f t="shared" si="9"/>
        <v>985204015</v>
      </c>
      <c r="G41" s="11">
        <f t="shared" si="9"/>
        <v>1030197514</v>
      </c>
      <c r="H41" s="11">
        <f t="shared" si="9"/>
        <v>1062094915</v>
      </c>
    </row>
    <row r="42" spans="1:8" x14ac:dyDescent="0.25">
      <c r="A42" s="10" t="s">
        <v>10</v>
      </c>
      <c r="B42" s="10">
        <v>92460000</v>
      </c>
      <c r="C42" s="10">
        <v>106329000</v>
      </c>
      <c r="D42" s="10">
        <v>122278350</v>
      </c>
      <c r="E42" s="10">
        <v>144288450</v>
      </c>
      <c r="F42" s="10">
        <v>170260370</v>
      </c>
      <c r="G42" s="10">
        <v>204312444</v>
      </c>
      <c r="H42" s="10">
        <v>245174920</v>
      </c>
    </row>
    <row r="43" spans="1:8" x14ac:dyDescent="0.25">
      <c r="A43" s="10" t="s">
        <v>19</v>
      </c>
      <c r="B43" s="10">
        <v>134000000</v>
      </c>
      <c r="C43" s="10">
        <v>134000000</v>
      </c>
      <c r="D43" s="10">
        <v>134000000</v>
      </c>
      <c r="E43" s="10">
        <v>134000000</v>
      </c>
      <c r="F43" s="10">
        <v>134000000</v>
      </c>
      <c r="G43" s="10">
        <v>134000000</v>
      </c>
      <c r="H43" s="10">
        <v>134000000</v>
      </c>
    </row>
    <row r="44" spans="1:8" x14ac:dyDescent="0.25">
      <c r="A44" s="10" t="s">
        <v>20</v>
      </c>
      <c r="B44" s="10">
        <v>45845841</v>
      </c>
      <c r="C44" s="10">
        <v>45845841</v>
      </c>
      <c r="D44" s="10">
        <v>45845841</v>
      </c>
      <c r="E44" s="10">
        <v>496260922</v>
      </c>
      <c r="F44" s="10">
        <v>496260922</v>
      </c>
      <c r="G44" s="10">
        <v>496260922</v>
      </c>
      <c r="H44" s="10">
        <v>186659073</v>
      </c>
    </row>
    <row r="45" spans="1:8" x14ac:dyDescent="0.25">
      <c r="A45" s="10" t="s">
        <v>34</v>
      </c>
      <c r="B45" s="10">
        <v>100713274</v>
      </c>
      <c r="C45" s="10">
        <v>115919116</v>
      </c>
      <c r="D45" s="10">
        <v>137801027</v>
      </c>
      <c r="E45" s="10">
        <v>161708786</v>
      </c>
      <c r="F45" s="10">
        <v>184682723</v>
      </c>
      <c r="G45" s="10">
        <v>195624148</v>
      </c>
      <c r="H45" s="10">
        <v>496260922</v>
      </c>
    </row>
    <row r="47" spans="1:8" x14ac:dyDescent="0.25">
      <c r="A47" s="11"/>
      <c r="B47" s="11">
        <f>SUM(B39,B41)</f>
        <v>906166408</v>
      </c>
      <c r="C47" s="11">
        <f>SUM(C39,C41)-1</f>
        <v>1236677520</v>
      </c>
      <c r="D47" s="11">
        <f>SUM(D39,D41)</f>
        <v>1721825704</v>
      </c>
      <c r="E47" s="11">
        <f>SUM(E39,E41)-1</f>
        <v>2479300578</v>
      </c>
      <c r="F47" s="11">
        <f>SUM(F39,F41)</f>
        <v>2288398898</v>
      </c>
      <c r="G47" s="11">
        <f>SUM(G39,G41)</f>
        <v>2844673693</v>
      </c>
      <c r="H47" s="11">
        <f>SUM(H39,H41)+1</f>
        <v>3462273007</v>
      </c>
    </row>
    <row r="49" spans="1:8" s="14" customFormat="1" x14ac:dyDescent="0.25">
      <c r="A49" s="25" t="s">
        <v>78</v>
      </c>
      <c r="B49" s="13">
        <f t="shared" ref="B49:H49" si="10">B41/(B42/10)</f>
        <v>40.343836794289423</v>
      </c>
      <c r="C49" s="13">
        <f t="shared" si="10"/>
        <v>37.816019806449795</v>
      </c>
      <c r="D49" s="13">
        <f t="shared" si="10"/>
        <v>35.977359687957843</v>
      </c>
      <c r="E49" s="13">
        <f t="shared" si="10"/>
        <v>64.887948966116141</v>
      </c>
      <c r="F49" s="13">
        <f t="shared" si="10"/>
        <v>57.864552684808565</v>
      </c>
      <c r="G49" s="13">
        <f t="shared" si="10"/>
        <v>50.42265139758203</v>
      </c>
      <c r="H49" s="13">
        <f t="shared" si="10"/>
        <v>43.319884227962632</v>
      </c>
    </row>
    <row r="50" spans="1:8" x14ac:dyDescent="0.25">
      <c r="A50" s="25" t="s">
        <v>79</v>
      </c>
      <c r="B50" s="10">
        <f>B42/10</f>
        <v>9246000</v>
      </c>
      <c r="C50" s="10">
        <f t="shared" ref="C50:H50" si="11">C42/10</f>
        <v>10632900</v>
      </c>
      <c r="D50" s="10">
        <f t="shared" si="11"/>
        <v>12227835</v>
      </c>
      <c r="E50" s="10">
        <f t="shared" si="11"/>
        <v>14428845</v>
      </c>
      <c r="F50" s="10">
        <f t="shared" si="11"/>
        <v>17026037</v>
      </c>
      <c r="G50" s="10">
        <f t="shared" si="11"/>
        <v>20431244.399999999</v>
      </c>
      <c r="H50" s="10">
        <f t="shared" si="11"/>
        <v>24517492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workbookViewId="0">
      <pane xSplit="1" ySplit="4" topLeftCell="B8" activePane="bottomRight" state="frozen"/>
      <selection pane="topRight" activeCell="B1" sqref="B1"/>
      <selection pane="bottomLeft" activeCell="A6" sqref="A6"/>
      <selection pane="bottomRight" activeCell="B23" sqref="B23:H23"/>
    </sheetView>
  </sheetViews>
  <sheetFormatPr defaultRowHeight="15" x14ac:dyDescent="0.25"/>
  <cols>
    <col min="1" max="1" width="37.28515625" style="10" customWidth="1"/>
    <col min="2" max="4" width="14.5703125" style="10" bestFit="1" customWidth="1"/>
    <col min="5" max="5" width="15.42578125" style="10" bestFit="1" customWidth="1"/>
    <col min="6" max="7" width="14.5703125" style="10" bestFit="1" customWidth="1"/>
    <col min="8" max="8" width="14.28515625" style="10" bestFit="1" customWidth="1"/>
    <col min="9" max="9" width="11.140625" style="10" bestFit="1" customWidth="1"/>
    <col min="10" max="16384" width="9.140625" style="10"/>
  </cols>
  <sheetData>
    <row r="1" spans="1:8" customFormat="1" x14ac:dyDescent="0.25">
      <c r="A1" s="24" t="s">
        <v>80</v>
      </c>
    </row>
    <row r="2" spans="1:8" customFormat="1" x14ac:dyDescent="0.25">
      <c r="A2" s="24" t="s">
        <v>61</v>
      </c>
    </row>
    <row r="3" spans="1:8" customFormat="1" x14ac:dyDescent="0.25">
      <c r="A3" s="24" t="s">
        <v>48</v>
      </c>
    </row>
    <row r="4" spans="1:8" customFormat="1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25" t="s">
        <v>62</v>
      </c>
      <c r="B5" s="10">
        <v>903671075</v>
      </c>
      <c r="C5" s="10">
        <v>1210125683</v>
      </c>
      <c r="D5" s="10">
        <v>1488285009</v>
      </c>
      <c r="E5" s="12">
        <v>1707971741</v>
      </c>
      <c r="F5" s="10">
        <v>1759312097</v>
      </c>
      <c r="G5" s="10">
        <v>1866687057</v>
      </c>
      <c r="H5" s="10">
        <v>2366380577</v>
      </c>
    </row>
    <row r="6" spans="1:8" x14ac:dyDescent="0.25">
      <c r="A6" t="s">
        <v>6</v>
      </c>
      <c r="B6" s="15">
        <v>730641487</v>
      </c>
      <c r="C6" s="15">
        <v>978491860</v>
      </c>
      <c r="D6" s="15">
        <v>1222626135</v>
      </c>
      <c r="E6" s="15">
        <v>1420629556</v>
      </c>
      <c r="F6" s="15">
        <v>1467748484</v>
      </c>
      <c r="G6" s="15">
        <v>1559393196</v>
      </c>
      <c r="H6" s="10">
        <v>1978920627</v>
      </c>
    </row>
    <row r="7" spans="1:8" x14ac:dyDescent="0.25">
      <c r="A7" s="25" t="s">
        <v>4</v>
      </c>
      <c r="B7" s="11">
        <f>B5-B6</f>
        <v>173029588</v>
      </c>
      <c r="C7" s="11">
        <f t="shared" ref="C7:H7" si="0">C5-C6</f>
        <v>231633823</v>
      </c>
      <c r="D7" s="11">
        <f t="shared" si="0"/>
        <v>265658874</v>
      </c>
      <c r="E7" s="11">
        <f t="shared" si="0"/>
        <v>287342185</v>
      </c>
      <c r="F7" s="11">
        <f t="shared" si="0"/>
        <v>291563613</v>
      </c>
      <c r="G7" s="11">
        <f t="shared" si="0"/>
        <v>307293861</v>
      </c>
      <c r="H7" s="11">
        <f t="shared" si="0"/>
        <v>387459950</v>
      </c>
    </row>
    <row r="8" spans="1:8" x14ac:dyDescent="0.25">
      <c r="A8" s="2"/>
      <c r="B8" s="11"/>
      <c r="C8" s="11"/>
      <c r="D8" s="11"/>
      <c r="E8" s="11"/>
      <c r="F8" s="11"/>
      <c r="G8" s="11"/>
      <c r="H8" s="11"/>
    </row>
    <row r="9" spans="1:8" x14ac:dyDescent="0.25">
      <c r="A9" s="25" t="s">
        <v>63</v>
      </c>
      <c r="B9" s="11">
        <f>-SUM(B10:B10)+B11</f>
        <v>-71787330</v>
      </c>
      <c r="C9" s="11">
        <f t="shared" ref="C9:H9" si="1">-SUM(C10:C10)+C11</f>
        <v>-102029666</v>
      </c>
      <c r="D9" s="11">
        <f t="shared" si="1"/>
        <v>-113119954</v>
      </c>
      <c r="E9" s="11">
        <f t="shared" si="1"/>
        <v>-113947933</v>
      </c>
      <c r="F9" s="11">
        <f t="shared" si="1"/>
        <v>-122544623</v>
      </c>
      <c r="G9" s="11">
        <f t="shared" si="1"/>
        <v>-124123512</v>
      </c>
      <c r="H9" s="11">
        <f t="shared" si="1"/>
        <v>-158756252</v>
      </c>
    </row>
    <row r="10" spans="1:8" x14ac:dyDescent="0.25">
      <c r="A10" s="12" t="s">
        <v>15</v>
      </c>
      <c r="B10" s="12">
        <v>73329064</v>
      </c>
      <c r="C10" s="12">
        <v>103358328</v>
      </c>
      <c r="D10" s="12">
        <v>114844254</v>
      </c>
      <c r="E10" s="12">
        <v>129010046</v>
      </c>
      <c r="F10" s="12">
        <v>122544623</v>
      </c>
      <c r="G10" s="12">
        <v>126164512</v>
      </c>
      <c r="H10" s="10">
        <v>166895524</v>
      </c>
    </row>
    <row r="11" spans="1:8" x14ac:dyDescent="0.25">
      <c r="A11" s="12" t="s">
        <v>16</v>
      </c>
      <c r="B11" s="12">
        <v>1541734</v>
      </c>
      <c r="C11" s="12">
        <v>1328662</v>
      </c>
      <c r="D11" s="12">
        <v>1724300</v>
      </c>
      <c r="E11" s="12">
        <v>15062113</v>
      </c>
      <c r="F11" s="16">
        <v>0</v>
      </c>
      <c r="G11" s="16">
        <v>2041000</v>
      </c>
      <c r="H11" s="10">
        <v>8139272</v>
      </c>
    </row>
    <row r="12" spans="1:8" x14ac:dyDescent="0.25">
      <c r="A12" s="12"/>
      <c r="B12" s="12"/>
    </row>
    <row r="13" spans="1:8" x14ac:dyDescent="0.25">
      <c r="A13" s="25" t="s">
        <v>5</v>
      </c>
      <c r="B13" s="11">
        <f>B7+B9</f>
        <v>101242258</v>
      </c>
      <c r="C13" s="11">
        <f t="shared" ref="C13:H13" si="2">C7+C9</f>
        <v>129604157</v>
      </c>
      <c r="D13" s="11">
        <f t="shared" si="2"/>
        <v>152538920</v>
      </c>
      <c r="E13" s="11">
        <f t="shared" si="2"/>
        <v>173394252</v>
      </c>
      <c r="F13" s="11">
        <f t="shared" si="2"/>
        <v>169018990</v>
      </c>
      <c r="G13" s="11">
        <f t="shared" si="2"/>
        <v>183170349</v>
      </c>
      <c r="H13" s="11">
        <f t="shared" si="2"/>
        <v>228703698</v>
      </c>
    </row>
    <row r="14" spans="1:8" x14ac:dyDescent="0.25">
      <c r="A14" s="26" t="s">
        <v>64</v>
      </c>
      <c r="B14" s="11"/>
      <c r="C14" s="11"/>
      <c r="D14" s="11"/>
      <c r="E14" s="11"/>
      <c r="F14" s="11"/>
      <c r="G14" s="11"/>
      <c r="H14" s="11"/>
    </row>
    <row r="15" spans="1:8" x14ac:dyDescent="0.25">
      <c r="A15" s="12" t="s">
        <v>24</v>
      </c>
      <c r="B15" s="12">
        <v>69636717</v>
      </c>
      <c r="C15" s="12">
        <v>86530318</v>
      </c>
      <c r="D15" s="12">
        <v>97611499</v>
      </c>
      <c r="E15" s="12">
        <v>109109250</v>
      </c>
      <c r="F15" s="12">
        <v>100494789</v>
      </c>
      <c r="G15" s="12">
        <v>89667243</v>
      </c>
      <c r="H15" s="10">
        <v>117334035</v>
      </c>
    </row>
    <row r="16" spans="1:8" x14ac:dyDescent="0.25">
      <c r="A16" s="25" t="s">
        <v>65</v>
      </c>
      <c r="B16" s="11">
        <f>B13-B15</f>
        <v>31605541</v>
      </c>
      <c r="C16" s="11">
        <f t="shared" ref="C16:H16" si="3">C13-C15</f>
        <v>43073839</v>
      </c>
      <c r="D16" s="11">
        <f t="shared" si="3"/>
        <v>54927421</v>
      </c>
      <c r="E16" s="11">
        <f t="shared" si="3"/>
        <v>64285002</v>
      </c>
      <c r="F16" s="11">
        <f t="shared" si="3"/>
        <v>68524201</v>
      </c>
      <c r="G16" s="11">
        <f t="shared" si="3"/>
        <v>93503106</v>
      </c>
      <c r="H16" s="11">
        <f t="shared" si="3"/>
        <v>111369663</v>
      </c>
    </row>
    <row r="17" spans="1:8" x14ac:dyDescent="0.25">
      <c r="A17" t="s">
        <v>66</v>
      </c>
      <c r="B17" s="16">
        <v>1580277</v>
      </c>
      <c r="C17" s="16">
        <v>2153692</v>
      </c>
      <c r="D17" s="16">
        <v>2746371</v>
      </c>
      <c r="E17" s="16">
        <v>3061191</v>
      </c>
      <c r="F17" s="12">
        <v>3263057</v>
      </c>
      <c r="G17" s="12">
        <v>4675155</v>
      </c>
      <c r="H17" s="10">
        <v>5568483</v>
      </c>
    </row>
    <row r="18" spans="1:8" x14ac:dyDescent="0.25">
      <c r="A18" s="25" t="s">
        <v>67</v>
      </c>
      <c r="B18" s="17">
        <f>B16-B17</f>
        <v>30025264</v>
      </c>
      <c r="C18" s="17">
        <f t="shared" ref="C18:G18" si="4">C16-C17</f>
        <v>40920147</v>
      </c>
      <c r="D18" s="17">
        <f t="shared" si="4"/>
        <v>52181050</v>
      </c>
      <c r="E18" s="17">
        <f t="shared" si="4"/>
        <v>61223811</v>
      </c>
      <c r="F18" s="17">
        <f t="shared" si="4"/>
        <v>65261144</v>
      </c>
      <c r="G18" s="17">
        <f t="shared" si="4"/>
        <v>88827951</v>
      </c>
      <c r="H18" s="17">
        <f>H16-H17</f>
        <v>105801180</v>
      </c>
    </row>
    <row r="19" spans="1:8" x14ac:dyDescent="0.25">
      <c r="B19" s="17"/>
      <c r="C19" s="17"/>
      <c r="D19" s="17"/>
      <c r="E19" s="17"/>
      <c r="F19" s="11"/>
      <c r="G19" s="11"/>
    </row>
    <row r="20" spans="1:8" x14ac:dyDescent="0.25">
      <c r="A20" s="27" t="s">
        <v>68</v>
      </c>
      <c r="B20" s="17">
        <v>-8691524</v>
      </c>
      <c r="C20" s="11">
        <v>-11845305</v>
      </c>
      <c r="D20" s="17">
        <v>-14349789</v>
      </c>
      <c r="E20" s="17">
        <v>-15305953</v>
      </c>
      <c r="F20" s="11">
        <v>-16315286</v>
      </c>
      <c r="G20" s="11">
        <v>-22086318</v>
      </c>
      <c r="H20" s="10">
        <v>-26450295</v>
      </c>
    </row>
    <row r="21" spans="1:8" x14ac:dyDescent="0.25">
      <c r="A21" s="25" t="s">
        <v>69</v>
      </c>
      <c r="B21" s="18">
        <f>B18+B20</f>
        <v>21333740</v>
      </c>
      <c r="C21" s="18">
        <f t="shared" ref="C21:G21" si="5">C18+C20</f>
        <v>29074842</v>
      </c>
      <c r="D21" s="18">
        <f t="shared" si="5"/>
        <v>37831261</v>
      </c>
      <c r="E21" s="18">
        <f t="shared" si="5"/>
        <v>45917858</v>
      </c>
      <c r="F21" s="18">
        <f t="shared" si="5"/>
        <v>48945858</v>
      </c>
      <c r="G21" s="18">
        <f t="shared" si="5"/>
        <v>66741633</v>
      </c>
      <c r="H21" s="18">
        <f>H18+H20</f>
        <v>79350885</v>
      </c>
    </row>
    <row r="22" spans="1:8" x14ac:dyDescent="0.25">
      <c r="A22" s="2"/>
      <c r="B22" s="17"/>
      <c r="C22" s="17"/>
      <c r="D22" s="17"/>
      <c r="E22" s="17"/>
      <c r="F22" s="17"/>
      <c r="G22" s="17"/>
    </row>
    <row r="23" spans="1:8" s="14" customFormat="1" x14ac:dyDescent="0.25">
      <c r="A23" s="25" t="s">
        <v>70</v>
      </c>
      <c r="B23" s="20">
        <f>B21/('Balance Sheet'!B42/10)</f>
        <v>2.3073480423967121</v>
      </c>
      <c r="C23" s="20">
        <f>C21/('Balance Sheet'!C42/10)</f>
        <v>2.734422594024208</v>
      </c>
      <c r="D23" s="20">
        <f>D21/('Balance Sheet'!D42/10)</f>
        <v>3.093864204088459</v>
      </c>
      <c r="E23" s="20">
        <f>E21/('Balance Sheet'!E42/10)</f>
        <v>3.1823654630706755</v>
      </c>
      <c r="F23" s="20">
        <f>F21/('Balance Sheet'!F42/10)</f>
        <v>2.8747651611470126</v>
      </c>
      <c r="G23" s="20">
        <f>G21/('Balance Sheet'!G42/10)</f>
        <v>3.266645520622327</v>
      </c>
      <c r="H23" s="20">
        <f>H21/('Balance Sheet'!H42/10)</f>
        <v>3.236500903110318</v>
      </c>
    </row>
    <row r="24" spans="1:8" x14ac:dyDescent="0.25">
      <c r="A24" s="26" t="s">
        <v>71</v>
      </c>
      <c r="B24" s="10">
        <f>'Balance Sheet'!B42/10</f>
        <v>9246000</v>
      </c>
      <c r="C24" s="10">
        <f>'Balance Sheet'!C42/10</f>
        <v>10632900</v>
      </c>
      <c r="D24" s="10">
        <f>'Balance Sheet'!D42/10</f>
        <v>12227835</v>
      </c>
      <c r="E24" s="10">
        <f>'Balance Sheet'!E42/10</f>
        <v>14428845</v>
      </c>
      <c r="F24" s="10">
        <f>'Balance Sheet'!F42/10</f>
        <v>17026037</v>
      </c>
      <c r="G24" s="10">
        <f>'Balance Sheet'!G42/10</f>
        <v>20431244.399999999</v>
      </c>
      <c r="H24" s="10">
        <f>'Balance Sheet'!H42/10</f>
        <v>24517492</v>
      </c>
    </row>
    <row r="46" spans="1:2" x14ac:dyDescent="0.25">
      <c r="A46" s="19"/>
      <c r="B46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1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11" sqref="B11:H11"/>
    </sheetView>
  </sheetViews>
  <sheetFormatPr defaultRowHeight="15" x14ac:dyDescent="0.25"/>
  <cols>
    <col min="1" max="1" width="39.28515625" customWidth="1"/>
    <col min="2" max="7" width="14.5703125" bestFit="1" customWidth="1"/>
    <col min="8" max="8" width="13.5703125" bestFit="1" customWidth="1"/>
  </cols>
  <sheetData>
    <row r="1" spans="1:8" x14ac:dyDescent="0.25">
      <c r="A1" s="24" t="s">
        <v>80</v>
      </c>
    </row>
    <row r="2" spans="1:8" x14ac:dyDescent="0.25">
      <c r="A2" s="24" t="s">
        <v>52</v>
      </c>
    </row>
    <row r="3" spans="1:8" x14ac:dyDescent="0.25">
      <c r="A3" s="24" t="s">
        <v>48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25" t="s">
        <v>53</v>
      </c>
    </row>
    <row r="6" spans="1:8" x14ac:dyDescent="0.25">
      <c r="A6" t="s">
        <v>25</v>
      </c>
      <c r="B6" s="1">
        <v>957799490</v>
      </c>
      <c r="C6" s="1">
        <v>1158416018</v>
      </c>
      <c r="D6" s="1">
        <v>1449546859</v>
      </c>
      <c r="E6" s="1">
        <v>1684060730</v>
      </c>
      <c r="F6" s="1">
        <v>1774928403</v>
      </c>
      <c r="G6" s="1">
        <v>1806891802</v>
      </c>
      <c r="H6" s="1">
        <v>2281744813</v>
      </c>
    </row>
    <row r="7" spans="1:8" x14ac:dyDescent="0.25">
      <c r="A7" s="6" t="s">
        <v>26</v>
      </c>
      <c r="B7" s="1">
        <v>-920999571</v>
      </c>
      <c r="C7" s="1">
        <v>-1013731664</v>
      </c>
      <c r="D7" s="1">
        <v>-1292570832</v>
      </c>
      <c r="E7" s="1">
        <v>-1318086918</v>
      </c>
      <c r="F7" s="1">
        <v>-1576990498</v>
      </c>
      <c r="G7" s="1">
        <v>-1304785879</v>
      </c>
      <c r="H7" s="1">
        <v>-2056154133</v>
      </c>
    </row>
    <row r="8" spans="1:8" ht="15.75" x14ac:dyDescent="0.25">
      <c r="A8" s="3"/>
      <c r="B8" s="8">
        <f>SUM(B6:B7)</f>
        <v>36799919</v>
      </c>
      <c r="C8" s="8">
        <f t="shared" ref="C8:H8" si="0">SUM(C6:C7)</f>
        <v>144684354</v>
      </c>
      <c r="D8" s="8">
        <f t="shared" si="0"/>
        <v>156976027</v>
      </c>
      <c r="E8" s="8">
        <f t="shared" si="0"/>
        <v>365973812</v>
      </c>
      <c r="F8" s="8">
        <f t="shared" si="0"/>
        <v>197937905</v>
      </c>
      <c r="G8" s="8">
        <f t="shared" si="0"/>
        <v>502105923</v>
      </c>
      <c r="H8" s="8">
        <f t="shared" si="0"/>
        <v>225590680</v>
      </c>
    </row>
    <row r="9" spans="1:8" ht="15.75" x14ac:dyDescent="0.25">
      <c r="A9" s="3"/>
    </row>
    <row r="10" spans="1:8" x14ac:dyDescent="0.25">
      <c r="A10" s="25" t="s">
        <v>54</v>
      </c>
      <c r="F10" s="1"/>
    </row>
    <row r="11" spans="1:8" x14ac:dyDescent="0.25">
      <c r="A11" s="5" t="s">
        <v>8</v>
      </c>
      <c r="B11" s="1">
        <v>-43123199</v>
      </c>
      <c r="C11" s="1">
        <v>-216210615</v>
      </c>
      <c r="D11" s="1">
        <v>-108525883</v>
      </c>
      <c r="E11" s="1">
        <v>-206522785</v>
      </c>
      <c r="F11" s="1">
        <v>-90620569</v>
      </c>
      <c r="G11" s="1">
        <v>-62119675</v>
      </c>
      <c r="H11" s="1">
        <v>-415857288</v>
      </c>
    </row>
    <row r="12" spans="1:8" x14ac:dyDescent="0.25">
      <c r="A12" s="5" t="s">
        <v>30</v>
      </c>
      <c r="B12" s="1">
        <v>0</v>
      </c>
      <c r="C12" s="1">
        <v>1270000</v>
      </c>
      <c r="D12" s="1">
        <v>1710000</v>
      </c>
      <c r="E12" s="1">
        <v>2500000</v>
      </c>
      <c r="F12" s="1">
        <v>0</v>
      </c>
      <c r="G12" s="1">
        <v>0</v>
      </c>
    </row>
    <row r="13" spans="1:8" x14ac:dyDescent="0.25">
      <c r="A13" s="5" t="s">
        <v>42</v>
      </c>
      <c r="B13" s="1"/>
      <c r="C13" s="1"/>
      <c r="D13" s="1"/>
      <c r="E13" s="1"/>
      <c r="F13" s="1"/>
      <c r="G13" s="1"/>
      <c r="H13" s="1">
        <v>7500000</v>
      </c>
    </row>
    <row r="14" spans="1:8" x14ac:dyDescent="0.25">
      <c r="A14" s="5" t="s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-100000000</v>
      </c>
      <c r="H14" s="1">
        <v>-6700000</v>
      </c>
    </row>
    <row r="15" spans="1:8" x14ac:dyDescent="0.25">
      <c r="A15" s="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-113162933</v>
      </c>
      <c r="H15" s="1">
        <v>-92089962</v>
      </c>
    </row>
    <row r="16" spans="1:8" x14ac:dyDescent="0.25">
      <c r="A16" s="2"/>
      <c r="B16" s="8">
        <f>SUM(B11:B15)</f>
        <v>-43123199</v>
      </c>
      <c r="C16" s="8">
        <f t="shared" ref="C16:H16" si="1">SUM(C11:C15)</f>
        <v>-214940615</v>
      </c>
      <c r="D16" s="8">
        <f t="shared" si="1"/>
        <v>-106815883</v>
      </c>
      <c r="E16" s="8">
        <f t="shared" si="1"/>
        <v>-204022785</v>
      </c>
      <c r="F16" s="8">
        <f t="shared" si="1"/>
        <v>-90620569</v>
      </c>
      <c r="G16" s="8">
        <f t="shared" si="1"/>
        <v>-275282608</v>
      </c>
      <c r="H16" s="8">
        <f t="shared" si="1"/>
        <v>-507147250</v>
      </c>
    </row>
    <row r="18" spans="1:8" x14ac:dyDescent="0.25">
      <c r="A18" s="25" t="s">
        <v>55</v>
      </c>
    </row>
    <row r="19" spans="1:8" x14ac:dyDescent="0.25">
      <c r="A19" s="6" t="s">
        <v>27</v>
      </c>
      <c r="B19" s="7">
        <v>32056755</v>
      </c>
      <c r="C19" s="7">
        <v>153707280</v>
      </c>
      <c r="D19" s="7">
        <v>44996844</v>
      </c>
      <c r="E19" s="7">
        <v>89573080</v>
      </c>
      <c r="F19" s="7">
        <v>254946822</v>
      </c>
      <c r="G19" s="7">
        <v>0</v>
      </c>
      <c r="H19" s="7">
        <v>440693670</v>
      </c>
    </row>
    <row r="20" spans="1:8" x14ac:dyDescent="0.25">
      <c r="A20" s="6" t="s">
        <v>28</v>
      </c>
      <c r="B20" s="7">
        <v>-25175140</v>
      </c>
      <c r="C20" s="7">
        <v>-44406487</v>
      </c>
      <c r="D20" s="7">
        <v>-51984478</v>
      </c>
      <c r="E20" s="1">
        <v>-77248864</v>
      </c>
      <c r="F20" s="7">
        <v>-515220202</v>
      </c>
      <c r="G20" s="7">
        <v>-83365774</v>
      </c>
      <c r="H20" s="7">
        <v>-82474505</v>
      </c>
    </row>
    <row r="21" spans="1:8" x14ac:dyDescent="0.25">
      <c r="A21" s="6" t="s">
        <v>17</v>
      </c>
      <c r="B21" s="6">
        <v>0</v>
      </c>
      <c r="C21" s="6">
        <v>0</v>
      </c>
      <c r="D21" s="6">
        <v>0</v>
      </c>
      <c r="E21" s="7">
        <v>0</v>
      </c>
      <c r="F21" s="7">
        <v>0</v>
      </c>
      <c r="G21" s="7">
        <v>0</v>
      </c>
    </row>
    <row r="22" spans="1:8" x14ac:dyDescent="0.25">
      <c r="A22" s="6" t="s">
        <v>37</v>
      </c>
      <c r="B22" s="6">
        <v>0</v>
      </c>
      <c r="C22" s="6">
        <v>0</v>
      </c>
      <c r="D22" s="6">
        <v>0</v>
      </c>
      <c r="E22" s="7">
        <v>0</v>
      </c>
      <c r="F22" s="7">
        <v>0</v>
      </c>
      <c r="G22" s="7">
        <v>-1358155</v>
      </c>
    </row>
    <row r="23" spans="1:8" x14ac:dyDescent="0.25">
      <c r="A23" s="6" t="s">
        <v>29</v>
      </c>
      <c r="B23" s="7">
        <v>-10490800</v>
      </c>
      <c r="C23" s="7">
        <v>-18860370</v>
      </c>
      <c r="D23" s="7">
        <v>-30240374</v>
      </c>
      <c r="E23" s="7">
        <v>-27211740</v>
      </c>
      <c r="F23" s="7">
        <v>-16358189</v>
      </c>
      <c r="G23" s="7">
        <v>-14662504</v>
      </c>
      <c r="H23" s="7">
        <v>-38426492</v>
      </c>
    </row>
    <row r="24" spans="1:8" x14ac:dyDescent="0.25">
      <c r="A24" s="2"/>
      <c r="B24" s="9">
        <f>SUM(B19:B23)</f>
        <v>-3609185</v>
      </c>
      <c r="C24" s="9">
        <f t="shared" ref="C24:H24" si="2">SUM(C19:C23)</f>
        <v>90440423</v>
      </c>
      <c r="D24" s="9">
        <f t="shared" si="2"/>
        <v>-37228008</v>
      </c>
      <c r="E24" s="9">
        <f t="shared" si="2"/>
        <v>-14887524</v>
      </c>
      <c r="F24" s="9">
        <f t="shared" si="2"/>
        <v>-276631569</v>
      </c>
      <c r="G24" s="9">
        <f t="shared" si="2"/>
        <v>-99386433</v>
      </c>
      <c r="H24" s="9">
        <f t="shared" si="2"/>
        <v>319792673</v>
      </c>
    </row>
    <row r="25" spans="1:8" x14ac:dyDescent="0.25">
      <c r="B25" s="1"/>
    </row>
    <row r="26" spans="1:8" x14ac:dyDescent="0.25">
      <c r="A26" s="2" t="s">
        <v>56</v>
      </c>
      <c r="B26" s="4">
        <f>SUM(B8,B16,B24)</f>
        <v>-9932465</v>
      </c>
      <c r="C26" s="4">
        <f t="shared" ref="C26:H26" si="3">SUM(C8,C16,C24)</f>
        <v>20184162</v>
      </c>
      <c r="D26" s="4">
        <f t="shared" si="3"/>
        <v>12932136</v>
      </c>
      <c r="E26" s="4">
        <f t="shared" si="3"/>
        <v>147063503</v>
      </c>
      <c r="F26" s="4">
        <f t="shared" si="3"/>
        <v>-169314233</v>
      </c>
      <c r="G26" s="4">
        <f t="shared" si="3"/>
        <v>127436882</v>
      </c>
      <c r="H26" s="4">
        <f t="shared" si="3"/>
        <v>38236103</v>
      </c>
    </row>
    <row r="27" spans="1:8" x14ac:dyDescent="0.25">
      <c r="A27" s="26" t="s">
        <v>57</v>
      </c>
      <c r="B27" s="1">
        <v>42936115</v>
      </c>
      <c r="C27" s="1">
        <v>33003650</v>
      </c>
      <c r="D27" s="1">
        <v>53187813</v>
      </c>
      <c r="E27" s="7">
        <v>66119950</v>
      </c>
      <c r="F27" s="1">
        <v>213183454</v>
      </c>
      <c r="G27" s="1">
        <v>43869220</v>
      </c>
      <c r="H27" s="1">
        <v>171306103</v>
      </c>
    </row>
    <row r="28" spans="1:8" x14ac:dyDescent="0.25">
      <c r="A28" s="25" t="s">
        <v>58</v>
      </c>
      <c r="B28" s="4">
        <f>SUM(B26:B27)</f>
        <v>33003650</v>
      </c>
      <c r="C28" s="4">
        <f t="shared" ref="C28:H28" si="4">SUM(C26:C27)</f>
        <v>53187812</v>
      </c>
      <c r="D28" s="4">
        <f t="shared" si="4"/>
        <v>66119949</v>
      </c>
      <c r="E28" s="4">
        <f t="shared" si="4"/>
        <v>213183453</v>
      </c>
      <c r="F28" s="4">
        <f t="shared" si="4"/>
        <v>43869221</v>
      </c>
      <c r="G28" s="4">
        <f t="shared" si="4"/>
        <v>171306102</v>
      </c>
      <c r="H28" s="4">
        <f t="shared" si="4"/>
        <v>209542206</v>
      </c>
    </row>
    <row r="29" spans="1:8" x14ac:dyDescent="0.25">
      <c r="B29" s="2"/>
      <c r="C29" s="2"/>
      <c r="D29" s="2"/>
      <c r="E29" s="2"/>
      <c r="F29" s="2"/>
      <c r="G29" s="2"/>
    </row>
    <row r="30" spans="1:8" x14ac:dyDescent="0.25">
      <c r="A30" s="25" t="s">
        <v>59</v>
      </c>
      <c r="B30" s="21">
        <f>B8/('Balance Sheet'!B42/10)</f>
        <v>3.9800907419424618</v>
      </c>
      <c r="C30" s="21">
        <f>C8/('Balance Sheet'!C42/10)</f>
        <v>13.6072335863217</v>
      </c>
      <c r="D30" s="21">
        <f>D8/('Balance Sheet'!D42/10)</f>
        <v>12.837597743181847</v>
      </c>
      <c r="E30" s="21">
        <f>E8/('Balance Sheet'!E42/10)</f>
        <v>25.364040711505321</v>
      </c>
      <c r="F30" s="21">
        <f>F8/('Balance Sheet'!F42/10)</f>
        <v>11.625600543450011</v>
      </c>
      <c r="G30" s="21">
        <f>G8/('Balance Sheet'!G42/10)</f>
        <v>24.575396053702928</v>
      </c>
      <c r="H30" s="21">
        <f>H8/('Balance Sheet'!H42/10)</f>
        <v>9.2012135662163157</v>
      </c>
    </row>
    <row r="31" spans="1:8" x14ac:dyDescent="0.25">
      <c r="A31" s="25" t="s">
        <v>60</v>
      </c>
      <c r="B31" s="10">
        <f>'Balance Sheet'!B42/10</f>
        <v>9246000</v>
      </c>
      <c r="C31" s="10">
        <f>'Balance Sheet'!C42/10</f>
        <v>10632900</v>
      </c>
      <c r="D31" s="10">
        <f>'Balance Sheet'!D42/10</f>
        <v>12227835</v>
      </c>
      <c r="E31" s="10">
        <f>'Balance Sheet'!E42/10</f>
        <v>14428845</v>
      </c>
      <c r="F31" s="10">
        <f>'Balance Sheet'!F42/10</f>
        <v>17026037</v>
      </c>
      <c r="G31" s="10">
        <f>'Balance Sheet'!G42/10</f>
        <v>20431244.399999999</v>
      </c>
      <c r="H31" s="10">
        <f>'Balance Sheet'!H42/10</f>
        <v>24517492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defaultRowHeight="15" x14ac:dyDescent="0.25"/>
  <cols>
    <col min="1" max="1" width="16.5703125" bestFit="1" customWidth="1"/>
    <col min="2" max="2" width="9.5703125" bestFit="1" customWidth="1"/>
  </cols>
  <sheetData>
    <row r="1" spans="1:8" x14ac:dyDescent="0.25">
      <c r="A1" s="24" t="s">
        <v>80</v>
      </c>
    </row>
    <row r="2" spans="1:8" x14ac:dyDescent="0.25">
      <c r="A2" s="24" t="s">
        <v>47</v>
      </c>
    </row>
    <row r="3" spans="1:8" x14ac:dyDescent="0.25">
      <c r="A3" s="24" t="s">
        <v>48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49</v>
      </c>
      <c r="B5" s="22">
        <f>'Income Statement'!B21/'Balance Sheet'!B19</f>
        <v>2.3542850200202962E-2</v>
      </c>
      <c r="C5" s="22">
        <f>'Income Statement'!C21/'Balance Sheet'!C19</f>
        <v>2.3510447574077355E-2</v>
      </c>
      <c r="D5" s="22">
        <f>'Income Statement'!D21/'Balance Sheet'!D19</f>
        <v>2.1971597306343849E-2</v>
      </c>
      <c r="E5" s="22">
        <f>'Income Statement'!E21/'Balance Sheet'!E19</f>
        <v>1.8520488563367729E-2</v>
      </c>
      <c r="F5" s="22">
        <f>'Income Statement'!F21/'Balance Sheet'!F19</f>
        <v>2.1388691474540294E-2</v>
      </c>
      <c r="G5" s="22">
        <f>'Income Statement'!G21/'Balance Sheet'!G19</f>
        <v>2.3461964429956853E-2</v>
      </c>
      <c r="H5" s="22">
        <f>'Income Statement'!H21/'Balance Sheet'!H19</f>
        <v>2.2918725600080906E-2</v>
      </c>
    </row>
    <row r="6" spans="1:8" x14ac:dyDescent="0.25">
      <c r="A6" t="s">
        <v>50</v>
      </c>
      <c r="B6" s="22">
        <f>'Income Statement'!B21/'Balance Sheet'!B41</f>
        <v>5.7192082502259968E-2</v>
      </c>
      <c r="C6" s="22">
        <f>'Income Statement'!C21/'Balance Sheet'!C41</f>
        <v>7.2308577370636784E-2</v>
      </c>
      <c r="D6" s="22">
        <f>'Income Statement'!D21/'Balance Sheet'!D41</f>
        <v>8.5994754226614942E-2</v>
      </c>
      <c r="E6" s="22">
        <f>'Income Statement'!E21/'Balance Sheet'!E41</f>
        <v>4.9044013777234288E-2</v>
      </c>
      <c r="F6" s="22">
        <f>'Income Statement'!F21/'Balance Sheet'!F41</f>
        <v>4.9680936389606571E-2</v>
      </c>
      <c r="G6" s="22">
        <f>'Income Statement'!G21/'Balance Sheet'!G41</f>
        <v>6.4785278641237329E-2</v>
      </c>
      <c r="H6" s="22">
        <f>'Income Statement'!H21/'Balance Sheet'!H41</f>
        <v>7.4711670190041352E-2</v>
      </c>
    </row>
    <row r="7" spans="1:8" x14ac:dyDescent="0.25">
      <c r="A7" t="s">
        <v>43</v>
      </c>
      <c r="B7" s="22">
        <f>'Balance Sheet'!B24/'Balance Sheet'!B41</f>
        <v>0.13902697452917392</v>
      </c>
      <c r="C7" s="22">
        <f>'Balance Sheet'!C24/'Balance Sheet'!C41</f>
        <v>0.34345370925333257</v>
      </c>
      <c r="D7" s="22">
        <f>'Balance Sheet'!D24/'Balance Sheet'!D41</f>
        <v>0.26821358533713335</v>
      </c>
      <c r="E7" s="22">
        <f>'Balance Sheet'!E24/'Balance Sheet'!E41</f>
        <v>0.14350680723254108</v>
      </c>
      <c r="F7" s="22">
        <f>'Balance Sheet'!F24/'Balance Sheet'!F41</f>
        <v>0.20850786626158846</v>
      </c>
      <c r="G7" s="22">
        <f>'Balance Sheet'!G24/'Balance Sheet'!G41</f>
        <v>0.11942503775057645</v>
      </c>
      <c r="H7" s="22">
        <f>'Balance Sheet'!H24/'Balance Sheet'!H41</f>
        <v>0.37801471820435184</v>
      </c>
    </row>
    <row r="8" spans="1:8" x14ac:dyDescent="0.25">
      <c r="A8" t="s">
        <v>44</v>
      </c>
      <c r="B8" s="23">
        <f>'Balance Sheet'!B12/'Balance Sheet'!B29</f>
        <v>1.314239076947372</v>
      </c>
      <c r="C8" s="23">
        <f>'Balance Sheet'!C12/'Balance Sheet'!C29</f>
        <v>1.1909408980854768</v>
      </c>
      <c r="D8" s="23">
        <f>'Balance Sheet'!D12/'Balance Sheet'!D29</f>
        <v>1.105997164552402</v>
      </c>
      <c r="E8" s="23">
        <f>'Balance Sheet'!E12/'Balance Sheet'!E29</f>
        <v>1.0454259281162674</v>
      </c>
      <c r="F8" s="23">
        <f>'Balance Sheet'!F12/'Balance Sheet'!F29</f>
        <v>1.1924438014229861</v>
      </c>
      <c r="G8" s="23">
        <f>'Balance Sheet'!G12/'Balance Sheet'!G29</f>
        <v>0.99130642085223031</v>
      </c>
      <c r="H8" s="23">
        <f>'Balance Sheet'!H12/'Balance Sheet'!H29</f>
        <v>0.95483748302403715</v>
      </c>
    </row>
    <row r="9" spans="1:8" x14ac:dyDescent="0.25">
      <c r="A9" t="s">
        <v>45</v>
      </c>
      <c r="B9" s="22">
        <f>'Income Statement'!B21/'Income Statement'!B5</f>
        <v>2.3607859751403462E-2</v>
      </c>
      <c r="C9" s="22">
        <f>'Income Statement'!C21/'Income Statement'!C5</f>
        <v>2.4026299423644246E-2</v>
      </c>
      <c r="D9" s="22">
        <f>'Income Statement'!D21/'Income Statement'!D5</f>
        <v>2.5419365760741865E-2</v>
      </c>
      <c r="E9" s="22">
        <f>'Income Statement'!E21/'Income Statement'!E5</f>
        <v>2.688443660848602E-2</v>
      </c>
      <c r="F9" s="22">
        <f>'Income Statement'!F21/'Income Statement'!F5</f>
        <v>2.7821020547441844E-2</v>
      </c>
      <c r="G9" s="22">
        <f>'Income Statement'!G21/'Income Statement'!G5</f>
        <v>3.5754055694403417E-2</v>
      </c>
      <c r="H9" s="22">
        <f>'Income Statement'!H21/'Income Statement'!H5</f>
        <v>3.3532596477189563E-2</v>
      </c>
    </row>
    <row r="10" spans="1:8" x14ac:dyDescent="0.25">
      <c r="A10" t="s">
        <v>46</v>
      </c>
      <c r="B10" s="22">
        <f>'Income Statement'!B13/'Income Statement'!B5</f>
        <v>0.11203441252117094</v>
      </c>
      <c r="C10" s="22">
        <f>'Income Statement'!C13/'Income Statement'!C5</f>
        <v>0.10709974907622881</v>
      </c>
      <c r="D10" s="22">
        <f>'Income Statement'!D13/'Income Statement'!D5</f>
        <v>0.10249308370208814</v>
      </c>
      <c r="E10" s="22">
        <f>'Income Statement'!E13/'Income Statement'!E5</f>
        <v>0.10152056257001034</v>
      </c>
      <c r="F10" s="22">
        <f>'Income Statement'!F13/'Income Statement'!F5</f>
        <v>9.6071066804015726E-2</v>
      </c>
      <c r="G10" s="22">
        <f>'Income Statement'!G13/'Income Statement'!G5</f>
        <v>9.8125900810807409E-2</v>
      </c>
      <c r="H10" s="22">
        <f>'Income Statement'!H13/'Income Statement'!H5</f>
        <v>9.6647048333172655E-2</v>
      </c>
    </row>
    <row r="11" spans="1:8" x14ac:dyDescent="0.25">
      <c r="A11" t="s">
        <v>51</v>
      </c>
      <c r="B11" s="22">
        <f>'Income Statement'!B21/('Balance Sheet'!B41+'Balance Sheet'!B24)</f>
        <v>5.0211350372892427E-2</v>
      </c>
      <c r="C11" s="22">
        <f>'Income Statement'!C21/('Balance Sheet'!C41+'Balance Sheet'!C24)</f>
        <v>5.3822902026765471E-2</v>
      </c>
      <c r="D11" s="22">
        <f>'Income Statement'!D21/('Balance Sheet'!D41+'Balance Sheet'!D24)</f>
        <v>6.7807785077270463E-2</v>
      </c>
      <c r="E11" s="22">
        <f>'Income Statement'!E21/('Balance Sheet'!E41+'Balance Sheet'!E24)</f>
        <v>4.2889131456880614E-2</v>
      </c>
      <c r="F11" s="22">
        <f>'Income Statement'!F21/('Balance Sheet'!F41+'Balance Sheet'!F24)</f>
        <v>4.1109319828666176E-2</v>
      </c>
      <c r="G11" s="22">
        <f>'Income Statement'!G21/('Balance Sheet'!G41+'Balance Sheet'!G24)</f>
        <v>5.7873708784841743E-2</v>
      </c>
      <c r="H11" s="22">
        <f>'Income Statement'!H21/('Balance Sheet'!H41+'Balance Sheet'!H24)</f>
        <v>5.4216888399708681E-2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 Flow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HP ProBook</cp:lastModifiedBy>
  <dcterms:created xsi:type="dcterms:W3CDTF">2017-04-17T04:07:28Z</dcterms:created>
  <dcterms:modified xsi:type="dcterms:W3CDTF">2019-11-17T10:09:09Z</dcterms:modified>
</cp:coreProperties>
</file>