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3" l="1"/>
  <c r="H31" i="3"/>
  <c r="G29" i="3"/>
  <c r="H26" i="3"/>
  <c r="H27" i="3" s="1"/>
  <c r="H29" i="3" s="1"/>
  <c r="H17" i="3"/>
  <c r="H10" i="3"/>
  <c r="H63" i="1"/>
  <c r="H59" i="1"/>
  <c r="H62" i="1" s="1"/>
  <c r="H33" i="1"/>
  <c r="H28" i="1"/>
  <c r="H9" i="1"/>
  <c r="H6" i="1"/>
  <c r="G32" i="3"/>
  <c r="G26" i="3"/>
  <c r="G17" i="3"/>
  <c r="G10" i="3"/>
  <c r="G31" i="3" s="1"/>
  <c r="G29" i="2"/>
  <c r="H29" i="2"/>
  <c r="H7" i="2"/>
  <c r="H9" i="2"/>
  <c r="C21" i="2"/>
  <c r="D21" i="2"/>
  <c r="E21" i="2"/>
  <c r="G21" i="2"/>
  <c r="B21" i="2"/>
  <c r="C9" i="2"/>
  <c r="D9" i="2"/>
  <c r="E9" i="2"/>
  <c r="F9" i="2"/>
  <c r="G9" i="2"/>
  <c r="B9" i="2"/>
  <c r="G7" i="2"/>
  <c r="G63" i="1"/>
  <c r="G59" i="1"/>
  <c r="G62" i="1" s="1"/>
  <c r="G33" i="1"/>
  <c r="C28" i="1"/>
  <c r="D28" i="1"/>
  <c r="E28" i="1"/>
  <c r="F28" i="1"/>
  <c r="G28" i="1"/>
  <c r="B28" i="1"/>
  <c r="G9" i="1"/>
  <c r="G24" i="1" s="1"/>
  <c r="B9" i="1"/>
  <c r="C9" i="1"/>
  <c r="D9" i="1"/>
  <c r="E9" i="1"/>
  <c r="F9" i="1"/>
  <c r="C6" i="1"/>
  <c r="D6" i="1"/>
  <c r="E6" i="1"/>
  <c r="F6" i="1"/>
  <c r="G6" i="1"/>
  <c r="B6" i="1"/>
  <c r="H17" i="2" l="1"/>
  <c r="H21" i="2" s="1"/>
  <c r="H23" i="2" s="1"/>
  <c r="H26" i="2" s="1"/>
  <c r="H28" i="2" s="1"/>
  <c r="H51" i="1"/>
  <c r="H60" i="1"/>
  <c r="H24" i="1"/>
  <c r="G27" i="3"/>
  <c r="G17" i="2"/>
  <c r="G23" i="2" s="1"/>
  <c r="G26" i="2" s="1"/>
  <c r="G28" i="2" s="1"/>
  <c r="G60" i="1"/>
  <c r="G51" i="1"/>
  <c r="C7" i="4"/>
  <c r="D7" i="4"/>
  <c r="E7" i="4"/>
  <c r="F7" i="4"/>
  <c r="B7" i="4"/>
  <c r="C63" i="1"/>
  <c r="D63" i="1"/>
  <c r="E63" i="1"/>
  <c r="F63" i="1"/>
  <c r="B63" i="1"/>
  <c r="B33" i="1"/>
  <c r="B51" i="1" s="1"/>
  <c r="C29" i="2"/>
  <c r="D29" i="2"/>
  <c r="E29" i="2"/>
  <c r="F29" i="2"/>
  <c r="B29" i="2"/>
  <c r="B32" i="3"/>
  <c r="C32" i="3"/>
  <c r="D32" i="3"/>
  <c r="E32" i="3"/>
  <c r="F32" i="3"/>
  <c r="B26" i="3" l="1"/>
  <c r="B17" i="3"/>
  <c r="B10" i="3"/>
  <c r="B31" i="3" s="1"/>
  <c r="B7" i="2"/>
  <c r="B17" i="2" s="1"/>
  <c r="B59" i="1"/>
  <c r="B10" i="1"/>
  <c r="F26" i="3"/>
  <c r="F17" i="3"/>
  <c r="F10" i="3"/>
  <c r="E26" i="3"/>
  <c r="E17" i="3"/>
  <c r="E10" i="3"/>
  <c r="E31" i="3" s="1"/>
  <c r="E7" i="2"/>
  <c r="E17" i="2" s="1"/>
  <c r="F7" i="2"/>
  <c r="F17" i="2" s="1"/>
  <c r="F21" i="2" s="1"/>
  <c r="F33" i="1"/>
  <c r="F51" i="1" s="1"/>
  <c r="F59" i="1"/>
  <c r="F10" i="1"/>
  <c r="E33" i="1"/>
  <c r="E51" i="1" s="1"/>
  <c r="E59" i="1"/>
  <c r="E10" i="1"/>
  <c r="B10" i="4" l="1"/>
  <c r="F23" i="2"/>
  <c r="F26" i="2" s="1"/>
  <c r="F10" i="4"/>
  <c r="B24" i="1"/>
  <c r="B8" i="4"/>
  <c r="E24" i="1"/>
  <c r="E8" i="4"/>
  <c r="F24" i="1"/>
  <c r="F8" i="4"/>
  <c r="E10" i="4"/>
  <c r="E60" i="1"/>
  <c r="B23" i="2"/>
  <c r="B26" i="2" s="1"/>
  <c r="F27" i="3"/>
  <c r="F29" i="3" s="1"/>
  <c r="F31" i="3"/>
  <c r="E27" i="3"/>
  <c r="E29" i="3" s="1"/>
  <c r="B27" i="3"/>
  <c r="B29" i="3" s="1"/>
  <c r="B60" i="1"/>
  <c r="E23" i="2"/>
  <c r="E26" i="2" s="1"/>
  <c r="F60" i="1"/>
  <c r="D26" i="3"/>
  <c r="D17" i="3"/>
  <c r="D10" i="3"/>
  <c r="D31" i="3" s="1"/>
  <c r="D7" i="2"/>
  <c r="D17" i="2" s="1"/>
  <c r="B62" i="1"/>
  <c r="E62" i="1"/>
  <c r="F62" i="1"/>
  <c r="D59" i="1"/>
  <c r="D62" i="1" s="1"/>
  <c r="C59" i="1"/>
  <c r="C62" i="1" s="1"/>
  <c r="D33" i="1"/>
  <c r="D51" i="1" s="1"/>
  <c r="D10" i="1"/>
  <c r="C10" i="3"/>
  <c r="C31" i="3" s="1"/>
  <c r="C26" i="3"/>
  <c r="C17" i="3"/>
  <c r="C7" i="2"/>
  <c r="C17" i="2" s="1"/>
  <c r="C33" i="1"/>
  <c r="C51" i="1" s="1"/>
  <c r="C10" i="1"/>
  <c r="F28" i="2" l="1"/>
  <c r="F6" i="4"/>
  <c r="F5" i="4"/>
  <c r="F9" i="4"/>
  <c r="F11" i="4"/>
  <c r="E28" i="2"/>
  <c r="E5" i="4"/>
  <c r="E6" i="4"/>
  <c r="E9" i="4"/>
  <c r="E11" i="4"/>
  <c r="D23" i="2"/>
  <c r="D26" i="2" s="1"/>
  <c r="D10" i="4"/>
  <c r="B28" i="2"/>
  <c r="B11" i="4"/>
  <c r="B6" i="4"/>
  <c r="B9" i="4"/>
  <c r="B5" i="4"/>
  <c r="C24" i="1"/>
  <c r="C8" i="4"/>
  <c r="D24" i="1"/>
  <c r="D8" i="4"/>
  <c r="C10" i="4"/>
  <c r="D60" i="1"/>
  <c r="C60" i="1"/>
  <c r="D27" i="3"/>
  <c r="D29" i="3" s="1"/>
  <c r="C27" i="3"/>
  <c r="C29" i="3" s="1"/>
  <c r="D28" i="2" l="1"/>
  <c r="D5" i="4"/>
  <c r="D6" i="4"/>
  <c r="D9" i="4"/>
  <c r="D11" i="4"/>
  <c r="C23" i="2"/>
  <c r="C26" i="2" s="1"/>
  <c r="C28" i="2" l="1"/>
  <c r="C5" i="4"/>
  <c r="C6" i="4"/>
  <c r="C9" i="4"/>
  <c r="C11" i="4"/>
</calcChain>
</file>

<file path=xl/sharedStrings.xml><?xml version="1.0" encoding="utf-8"?>
<sst xmlns="http://schemas.openxmlformats.org/spreadsheetml/2006/main" count="113" uniqueCount="107">
  <si>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</si>
  <si>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</si>
  <si>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</si>
  <si>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</si>
  <si>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</si>
  <si>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</si>
  <si>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</si>
  <si>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</si>
  <si>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 xml:space="preserve">Acquisition of Fixed Assets </t>
  </si>
  <si>
    <t>Income Tax</t>
  </si>
  <si>
    <t>Advances,  Deposits and Prepayments</t>
  </si>
  <si>
    <t>Share Capital</t>
  </si>
  <si>
    <t>Property,Plant  and  Equipment</t>
  </si>
  <si>
    <t>Capital Work in Progress</t>
  </si>
  <si>
    <t>Administrative &amp; Selling Expenses</t>
  </si>
  <si>
    <t>Other Income</t>
  </si>
  <si>
    <t>Dividend Paid</t>
  </si>
  <si>
    <t>Share Premium</t>
  </si>
  <si>
    <t>Financial Expenses</t>
  </si>
  <si>
    <t>Cash Received from Turnover and Others</t>
  </si>
  <si>
    <t>Cash paid to Suppliers, Employees and Others</t>
  </si>
  <si>
    <t>Proceeds from Long Term Borrowing</t>
  </si>
  <si>
    <t>Repayment of Term Loans</t>
  </si>
  <si>
    <t>Disposal of Fixed Assets</t>
  </si>
  <si>
    <t>Retained Earnings/Genral Reserve</t>
  </si>
  <si>
    <t>Investment in FDR</t>
  </si>
  <si>
    <t>Raw Materials &amp; Chemicals</t>
  </si>
  <si>
    <t>Stores &amp; Spares</t>
  </si>
  <si>
    <t>Work in Progress</t>
  </si>
  <si>
    <t>Finished Goods</t>
  </si>
  <si>
    <t>Stores in transit</t>
  </si>
  <si>
    <t>Trade Debtors</t>
  </si>
  <si>
    <t>BSEC  Current Accoutn</t>
  </si>
  <si>
    <t>Inter project current tax</t>
  </si>
  <si>
    <t>Current account with disinvested BSEC Mills</t>
  </si>
  <si>
    <t>Advance Income Tax</t>
  </si>
  <si>
    <t>Provision for General Reserve</t>
  </si>
  <si>
    <t>Bank loan</t>
  </si>
  <si>
    <t>Leave pay &amp; Gratuity</t>
  </si>
  <si>
    <t>Inter project Curretn Account</t>
  </si>
  <si>
    <t xml:space="preserve"> BSEC Current Accounts</t>
  </si>
  <si>
    <t xml:space="preserve"> Liabiliities  for Goods Supploied</t>
  </si>
  <si>
    <t xml:space="preserve"> Liabiliites for expense</t>
  </si>
  <si>
    <t>Liabiliites for other finance</t>
  </si>
  <si>
    <t xml:space="preserve"> Deposits</t>
  </si>
  <si>
    <t xml:space="preserve"> Unpaid Dividends</t>
  </si>
  <si>
    <t xml:space="preserve"> Worker's participation fund</t>
  </si>
  <si>
    <t>Provision for income tax</t>
  </si>
  <si>
    <t xml:space="preserve"> Provision for Deferred tax</t>
  </si>
  <si>
    <t>Workers Welfare Fund</t>
  </si>
  <si>
    <t>Salary &amp; Prequisite Expense</t>
  </si>
  <si>
    <t>Sellingn Expense</t>
  </si>
  <si>
    <t>Legal Expense</t>
  </si>
  <si>
    <t xml:space="preserve"> Audition Fees</t>
  </si>
  <si>
    <t xml:space="preserve"> Directors Fees</t>
  </si>
  <si>
    <t xml:space="preserve"> Committee Meeting  Fee</t>
  </si>
  <si>
    <t>Interst paid</t>
  </si>
  <si>
    <t>Non Current Liabilities</t>
  </si>
  <si>
    <t>Revaluation Reserve of Fixed Assets</t>
  </si>
  <si>
    <t>Bank Loan</t>
  </si>
  <si>
    <t>Income Tax Paid</t>
  </si>
  <si>
    <t>Deferred liability -gratuity payable</t>
  </si>
  <si>
    <t>Deferred tax liability</t>
  </si>
  <si>
    <t>Long Term Loans</t>
  </si>
  <si>
    <t>Short term finance</t>
  </si>
  <si>
    <t>Trade &amp; other payables</t>
  </si>
  <si>
    <t>Ratio</t>
  </si>
  <si>
    <t>As at year end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</si>
  <si>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</si>
  <si>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</si>
  <si>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</si>
  <si>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</si>
  <si>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</si>
  <si>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</si>
  <si>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</si>
  <si>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</si>
  <si>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</si>
  <si>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</si>
  <si>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</si>
  <si>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</si>
  <si>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</si>
  <si>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</si>
  <si>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</si>
  <si>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Cash Flow Statement</t>
  </si>
  <si>
    <t>Net Revenues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</si>
  <si>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</si>
  <si>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</si>
  <si>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</si>
  <si>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</si>
  <si>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</si>
  <si>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</si>
  <si>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</si>
  <si>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</si>
  <si>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</si>
  <si>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Income Statement</t>
  </si>
  <si>
    <t>Balance Sheet</t>
  </si>
  <si>
    <t>Liabilities and Capital</t>
  </si>
  <si>
    <t>Liabilities</t>
  </si>
  <si>
    <t>Current Liabilities</t>
  </si>
  <si>
    <t>Shareholders’ Equity</t>
  </si>
  <si>
    <t>Net assets value per share</t>
  </si>
  <si>
    <t>Shares to calculate NAVPS</t>
  </si>
  <si>
    <t>National Tubes Limited</t>
  </si>
  <si>
    <t xml:space="preserve"> Advance against sale</t>
  </si>
  <si>
    <t>Security deposit from dealer and customers</t>
  </si>
  <si>
    <t>Receipt from short term borrowings</t>
  </si>
  <si>
    <t>Repayment of short term borrowings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</si>
</sst>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0" fontId="1" fillId="0" borderId="0" xfId="0" applyFont="1" applyBorder="1"/>
    <xf numFmtId="2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/>
    <xf numFmtId="164" fontId="0" fillId="0" borderId="0" xfId="1" applyNumberFormat="1" applyFont="1" applyFill="1"/>
    <xf numFmtId="164" fontId="4" fillId="0" borderId="0" xfId="1" applyNumberFormat="1" applyFont="1"/>
    <xf numFmtId="164" fontId="0" fillId="0" borderId="1" xfId="1" applyNumberFormat="1" applyFont="1" applyBorder="1"/>
    <xf numFmtId="164" fontId="1" fillId="0" borderId="0" xfId="1" applyNumberFormat="1" applyFont="1" applyBorder="1"/>
    <xf numFmtId="164" fontId="0" fillId="0" borderId="0" xfId="1" applyNumberFormat="1" applyFont="1" applyBorder="1"/>
    <xf numFmtId="164" fontId="1" fillId="0" borderId="2" xfId="1" applyNumberFormat="1" applyFont="1" applyBorder="1"/>
    <xf numFmtId="164" fontId="1" fillId="0" borderId="3" xfId="1" applyNumberFormat="1" applyFont="1" applyBorder="1"/>
    <xf numFmtId="164" fontId="3" fillId="0" borderId="3" xfId="1" applyNumberFormat="1" applyFont="1" applyBorder="1"/>
    <xf numFmtId="43" fontId="1" fillId="0" borderId="0" xfId="0" applyNumberFormat="1" applyFont="1"/>
    <xf numFmtId="2" fontId="1" fillId="0" borderId="0" xfId="0" applyNumberFormat="1" applyFont="1" applyFill="1" applyBorder="1"/>
    <xf numFmtId="164" fontId="4" fillId="0" borderId="0" xfId="1" applyNumberFormat="1" applyFont="1" applyBorder="1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5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164" fontId="1" fillId="0" borderId="0" xfId="0" applyNumberFormat="1" applyFont="1"/>
    <xf numFmtId="10" fontId="0" fillId="0" borderId="0" xfId="2" applyNumberFormat="1" applyFont="1"/>
    <xf numFmtId="164" fontId="1" fillId="2" borderId="0" xfId="1" applyNumberFormat="1" applyFont="1" applyFill="1"/>
    <xf numFmtId="164" fontId="1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5"/>
  <sheetViews>
    <sheetView workbookViewId="0">
      <pane xSplit="1" ySplit="4" topLeftCell="B56" activePane="bottomRight" state="frozen"/>
      <selection pane="topRight" activeCell="B1" sqref="B1"/>
      <selection pane="bottomLeft" activeCell="A6" sqref="A6"/>
      <selection pane="bottomRight" activeCell="H62" sqref="H62"/>
    </sheetView>
  </sheetViews>
  <sheetFormatPr defaultRowHeight="15" x14ac:dyDescent="0.25"/>
  <cols>
    <col min="1" max="1" width="41.140625" bestFit="1" customWidth="1"/>
    <col min="2" max="3" width="16.85546875" bestFit="1" customWidth="1"/>
    <col min="4" max="4" width="14.28515625" bestFit="1" customWidth="1"/>
    <col min="5" max="5" width="15.28515625" bestFit="1" customWidth="1"/>
    <col min="6" max="6" width="13.85546875" bestFit="1" customWidth="1"/>
    <col min="7" max="8" width="14.28515625" bestFit="1" customWidth="1"/>
  </cols>
  <sheetData>
    <row r="1" spans="1:8" ht="15.75" x14ac:dyDescent="0.25">
      <c r="A1" s="6" t="s">
        <v>102</v>
      </c>
      <c r="B1" s="2"/>
      <c r="C1" s="2"/>
      <c r="D1" s="2"/>
      <c r="E1" s="2"/>
    </row>
    <row r="2" spans="1:8" x14ac:dyDescent="0.25">
      <c r="A2" s="6" t="s">
        <v>95</v>
      </c>
    </row>
    <row r="3" spans="1:8" x14ac:dyDescent="0.25">
      <c r="A3" s="6" t="s">
        <v>67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5" t="s">
        <v>0</v>
      </c>
    </row>
    <row r="6" spans="1:8" x14ac:dyDescent="0.25">
      <c r="A6" s="24" t="s">
        <v>1</v>
      </c>
      <c r="B6" s="8">
        <f t="shared" ref="B6:H6" si="0">SUM(B7:B7)</f>
        <v>5320416371</v>
      </c>
      <c r="C6" s="8">
        <f t="shared" si="0"/>
        <v>5301416933</v>
      </c>
      <c r="D6" s="8">
        <f t="shared" si="0"/>
        <v>5292011306</v>
      </c>
      <c r="E6" s="8">
        <f t="shared" si="0"/>
        <v>5276605785</v>
      </c>
      <c r="F6" s="8">
        <f t="shared" si="0"/>
        <v>5265057677</v>
      </c>
      <c r="G6" s="8">
        <f t="shared" si="0"/>
        <v>5254539412</v>
      </c>
      <c r="H6" s="8">
        <f t="shared" si="0"/>
        <v>5246332812</v>
      </c>
    </row>
    <row r="7" spans="1:8" x14ac:dyDescent="0.25">
      <c r="A7" t="s">
        <v>12</v>
      </c>
      <c r="B7" s="11">
        <v>5320416371</v>
      </c>
      <c r="C7" s="9">
        <v>5301416933</v>
      </c>
      <c r="D7" s="9">
        <v>5292011306</v>
      </c>
      <c r="E7" s="11">
        <v>5276605785</v>
      </c>
      <c r="F7" s="11">
        <v>5265057677</v>
      </c>
      <c r="G7" s="11">
        <v>5254539412</v>
      </c>
      <c r="H7" s="11">
        <v>5246332812</v>
      </c>
    </row>
    <row r="8" spans="1:8" x14ac:dyDescent="0.25">
      <c r="B8" s="9"/>
      <c r="C8" s="9"/>
      <c r="D8" s="9"/>
      <c r="E8" s="9"/>
      <c r="F8" s="9"/>
      <c r="G8" s="9"/>
      <c r="H8" s="9"/>
    </row>
    <row r="9" spans="1:8" x14ac:dyDescent="0.25">
      <c r="A9" s="1" t="s">
        <v>2</v>
      </c>
      <c r="B9" s="8">
        <f>B10+SUM(B16:B22)</f>
        <v>856471209</v>
      </c>
      <c r="C9" s="8">
        <f t="shared" ref="C9:H9" si="1">C10+SUM(C16:C22)</f>
        <v>588703313</v>
      </c>
      <c r="D9" s="8">
        <f t="shared" si="1"/>
        <v>858023935</v>
      </c>
      <c r="E9" s="8">
        <f t="shared" si="1"/>
        <v>857710001</v>
      </c>
      <c r="F9" s="8">
        <f t="shared" si="1"/>
        <v>793505671</v>
      </c>
      <c r="G9" s="8">
        <f t="shared" si="1"/>
        <v>771426155</v>
      </c>
      <c r="H9" s="8">
        <f t="shared" si="1"/>
        <v>850487539</v>
      </c>
    </row>
    <row r="10" spans="1:8" s="1" customFormat="1" x14ac:dyDescent="0.25">
      <c r="A10" s="1" t="s">
        <v>7</v>
      </c>
      <c r="B10" s="8">
        <f>SUM(B11:B15)</f>
        <v>314521858</v>
      </c>
      <c r="C10" s="8">
        <f>SUM(C11:C15)</f>
        <v>226267001</v>
      </c>
      <c r="D10" s="8">
        <f>SUM(D11:D15)</f>
        <v>406154222</v>
      </c>
      <c r="E10" s="8">
        <f>SUM(E11:E15)</f>
        <v>460181162</v>
      </c>
      <c r="F10" s="8">
        <f>SUM(F11:F15)</f>
        <v>445697538</v>
      </c>
      <c r="G10" s="8">
        <v>431707239</v>
      </c>
      <c r="H10" s="8">
        <v>480633375</v>
      </c>
    </row>
    <row r="11" spans="1:8" x14ac:dyDescent="0.25">
      <c r="A11" s="4" t="s">
        <v>26</v>
      </c>
      <c r="B11" s="9">
        <v>12988772</v>
      </c>
      <c r="C11" s="9">
        <v>6391493</v>
      </c>
      <c r="D11" s="9">
        <v>188442646</v>
      </c>
      <c r="E11" s="9">
        <v>76090990</v>
      </c>
      <c r="F11" s="9">
        <v>71672184</v>
      </c>
      <c r="G11" s="9"/>
      <c r="H11" s="9"/>
    </row>
    <row r="12" spans="1:8" x14ac:dyDescent="0.25">
      <c r="A12" s="4" t="s">
        <v>28</v>
      </c>
      <c r="B12" s="9">
        <v>36505237</v>
      </c>
      <c r="C12" s="9">
        <v>35259379</v>
      </c>
      <c r="D12" s="9">
        <v>34143910</v>
      </c>
      <c r="E12" s="9">
        <v>50302435</v>
      </c>
      <c r="F12" s="9">
        <v>39409472</v>
      </c>
      <c r="G12" s="9"/>
      <c r="H12" s="9"/>
    </row>
    <row r="13" spans="1:8" x14ac:dyDescent="0.25">
      <c r="A13" s="4" t="s">
        <v>29</v>
      </c>
      <c r="B13" s="9">
        <v>20634000</v>
      </c>
      <c r="C13" s="9">
        <v>18990000</v>
      </c>
      <c r="D13" s="9">
        <v>18870795</v>
      </c>
      <c r="E13" s="9">
        <v>277799046</v>
      </c>
      <c r="F13" s="9">
        <v>298672377</v>
      </c>
      <c r="G13" s="9"/>
      <c r="H13" s="9"/>
    </row>
    <row r="14" spans="1:8" x14ac:dyDescent="0.25">
      <c r="A14" s="4" t="s">
        <v>27</v>
      </c>
      <c r="B14" s="9">
        <v>243248675</v>
      </c>
      <c r="C14" s="9">
        <v>162476069</v>
      </c>
      <c r="D14" s="9">
        <v>162456954</v>
      </c>
      <c r="E14" s="9">
        <v>36123381</v>
      </c>
      <c r="F14" s="9">
        <v>35498243</v>
      </c>
      <c r="G14" s="9"/>
      <c r="H14" s="9"/>
    </row>
    <row r="15" spans="1:8" x14ac:dyDescent="0.25">
      <c r="A15" s="4" t="s">
        <v>30</v>
      </c>
      <c r="B15" s="10">
        <v>1145174</v>
      </c>
      <c r="C15" s="10">
        <v>3150060</v>
      </c>
      <c r="D15" s="9">
        <v>2239917</v>
      </c>
      <c r="E15" s="11">
        <v>19865310</v>
      </c>
      <c r="F15" s="9">
        <v>445262</v>
      </c>
      <c r="G15" s="9"/>
      <c r="H15" s="9"/>
    </row>
    <row r="16" spans="1:8" x14ac:dyDescent="0.25">
      <c r="A16" s="4" t="s">
        <v>31</v>
      </c>
      <c r="B16" s="9">
        <v>163554169</v>
      </c>
      <c r="C16" s="9">
        <v>138589532</v>
      </c>
      <c r="D16" s="9">
        <v>188580136</v>
      </c>
      <c r="E16" s="9">
        <v>127461343</v>
      </c>
      <c r="F16" s="9">
        <v>58870246</v>
      </c>
      <c r="G16" s="9">
        <v>44218018</v>
      </c>
      <c r="H16" s="9">
        <v>61713593</v>
      </c>
    </row>
    <row r="17" spans="1:8" x14ac:dyDescent="0.25">
      <c r="A17" s="4" t="s">
        <v>32</v>
      </c>
      <c r="B17" s="9">
        <v>1401521</v>
      </c>
      <c r="C17" s="9">
        <v>397792</v>
      </c>
      <c r="D17" s="9">
        <v>0</v>
      </c>
      <c r="E17" s="9">
        <v>731288</v>
      </c>
      <c r="F17" s="9">
        <v>695163</v>
      </c>
      <c r="G17" s="9">
        <v>881876</v>
      </c>
      <c r="H17" s="9">
        <v>438364</v>
      </c>
    </row>
    <row r="18" spans="1:8" x14ac:dyDescent="0.25">
      <c r="A18" s="4" t="s">
        <v>33</v>
      </c>
      <c r="B18" s="9">
        <v>8222755</v>
      </c>
      <c r="C18" s="9">
        <v>8092620</v>
      </c>
      <c r="D18" s="9">
        <v>8293822</v>
      </c>
      <c r="E18" s="9">
        <v>7423536</v>
      </c>
      <c r="F18" s="9">
        <v>7441913</v>
      </c>
      <c r="G18" s="9">
        <v>6937589</v>
      </c>
      <c r="H18" s="9">
        <v>6840732</v>
      </c>
    </row>
    <row r="19" spans="1:8" x14ac:dyDescent="0.25">
      <c r="A19" s="4" t="s">
        <v>34</v>
      </c>
      <c r="B19" s="9">
        <v>8846778</v>
      </c>
      <c r="C19" s="9">
        <v>8846777</v>
      </c>
      <c r="D19" s="9">
        <v>8846777</v>
      </c>
      <c r="E19" s="9">
        <v>8846777</v>
      </c>
      <c r="F19" s="9">
        <v>8732491</v>
      </c>
      <c r="G19" s="9">
        <v>8732491</v>
      </c>
      <c r="H19" s="9">
        <v>8732491</v>
      </c>
    </row>
    <row r="20" spans="1:8" x14ac:dyDescent="0.25">
      <c r="A20" s="4" t="s">
        <v>10</v>
      </c>
      <c r="B20" s="9">
        <v>6694981</v>
      </c>
      <c r="C20" s="9">
        <v>3423052</v>
      </c>
      <c r="D20" s="9">
        <v>12592969</v>
      </c>
      <c r="E20" s="9">
        <v>2159803</v>
      </c>
      <c r="F20" s="9">
        <v>4623601</v>
      </c>
      <c r="G20" s="9">
        <v>11682144</v>
      </c>
      <c r="H20" s="9">
        <v>6148939</v>
      </c>
    </row>
    <row r="21" spans="1:8" x14ac:dyDescent="0.25">
      <c r="A21" s="4" t="s">
        <v>35</v>
      </c>
      <c r="B21" s="9">
        <v>341103154</v>
      </c>
      <c r="C21" s="9">
        <v>187573337</v>
      </c>
      <c r="D21" s="9">
        <v>213373845</v>
      </c>
      <c r="E21" s="9">
        <v>240211906</v>
      </c>
      <c r="F21" s="9">
        <v>257016607</v>
      </c>
      <c r="G21" s="9">
        <v>266597278</v>
      </c>
      <c r="H21" s="9">
        <v>283111233</v>
      </c>
    </row>
    <row r="22" spans="1:8" x14ac:dyDescent="0.25">
      <c r="A22" t="s">
        <v>3</v>
      </c>
      <c r="B22" s="9">
        <v>12125993</v>
      </c>
      <c r="C22" s="9">
        <v>15513202</v>
      </c>
      <c r="D22" s="9">
        <v>20182164</v>
      </c>
      <c r="E22" s="9">
        <v>10694186</v>
      </c>
      <c r="F22" s="9">
        <v>10428112</v>
      </c>
      <c r="G22" s="9">
        <v>669520</v>
      </c>
      <c r="H22" s="9">
        <v>2868812</v>
      </c>
    </row>
    <row r="23" spans="1:8" x14ac:dyDescent="0.25">
      <c r="B23" s="9"/>
      <c r="C23" s="9"/>
      <c r="D23" s="9"/>
      <c r="E23" s="9"/>
      <c r="F23" s="9"/>
      <c r="G23" s="9"/>
      <c r="H23" s="9"/>
    </row>
    <row r="24" spans="1:8" x14ac:dyDescent="0.25">
      <c r="A24" s="1"/>
      <c r="B24" s="8">
        <f>B6+B9-1</f>
        <v>6176887579</v>
      </c>
      <c r="C24" s="8">
        <f t="shared" ref="C24:H24" si="2">C6+C9</f>
        <v>5890120246</v>
      </c>
      <c r="D24" s="8">
        <f t="shared" si="2"/>
        <v>6150035241</v>
      </c>
      <c r="E24" s="8">
        <f t="shared" si="2"/>
        <v>6134315786</v>
      </c>
      <c r="F24" s="8">
        <f t="shared" si="2"/>
        <v>6058563348</v>
      </c>
      <c r="G24" s="8">
        <f t="shared" si="2"/>
        <v>6025965567</v>
      </c>
      <c r="H24" s="8">
        <f t="shared" si="2"/>
        <v>6096820351</v>
      </c>
    </row>
    <row r="25" spans="1:8" x14ac:dyDescent="0.25">
      <c r="B25" s="9"/>
      <c r="C25" s="9"/>
      <c r="D25" s="9"/>
      <c r="E25" s="9"/>
      <c r="F25" s="9"/>
      <c r="G25" s="9"/>
      <c r="H25" s="9"/>
    </row>
    <row r="26" spans="1:8" ht="15.75" x14ac:dyDescent="0.25">
      <c r="A26" s="26" t="s">
        <v>96</v>
      </c>
      <c r="B26" s="9"/>
      <c r="C26" s="9"/>
      <c r="D26" s="9"/>
      <c r="E26" s="9"/>
      <c r="F26" s="9"/>
      <c r="G26" s="9"/>
      <c r="H26" s="9"/>
    </row>
    <row r="27" spans="1:8" ht="15.75" x14ac:dyDescent="0.25">
      <c r="A27" s="27" t="s">
        <v>97</v>
      </c>
      <c r="B27" s="9"/>
      <c r="C27" s="9"/>
      <c r="D27" s="9"/>
      <c r="E27" s="9"/>
      <c r="F27" s="9"/>
      <c r="G27" s="9"/>
      <c r="H27" s="9"/>
    </row>
    <row r="28" spans="1:8" s="1" customFormat="1" x14ac:dyDescent="0.25">
      <c r="A28" s="24" t="s">
        <v>57</v>
      </c>
      <c r="B28" s="8">
        <f>SUM(B29:B31)</f>
        <v>63228876</v>
      </c>
      <c r="C28" s="8">
        <f t="shared" ref="C28:H28" si="3">SUM(C29:C31)</f>
        <v>61228876</v>
      </c>
      <c r="D28" s="8">
        <f t="shared" si="3"/>
        <v>59469473</v>
      </c>
      <c r="E28" s="8">
        <f t="shared" si="3"/>
        <v>59469473</v>
      </c>
      <c r="F28" s="8">
        <f t="shared" si="3"/>
        <v>59469473</v>
      </c>
      <c r="G28" s="8">
        <f t="shared" si="3"/>
        <v>62030294</v>
      </c>
      <c r="H28" s="8">
        <f t="shared" si="3"/>
        <v>59979352</v>
      </c>
    </row>
    <row r="29" spans="1:8" x14ac:dyDescent="0.25">
      <c r="A29" t="s">
        <v>63</v>
      </c>
      <c r="B29" s="9">
        <v>63228876</v>
      </c>
      <c r="C29" s="9">
        <v>61228876</v>
      </c>
      <c r="D29" s="9">
        <v>59469473</v>
      </c>
      <c r="E29" s="9">
        <v>59469473</v>
      </c>
      <c r="F29" s="9">
        <v>59469473</v>
      </c>
      <c r="G29" s="9">
        <v>59469473</v>
      </c>
      <c r="H29" s="9">
        <v>59469473</v>
      </c>
    </row>
    <row r="30" spans="1:8" x14ac:dyDescent="0.25">
      <c r="A30" s="4" t="s">
        <v>61</v>
      </c>
      <c r="B30" s="9"/>
      <c r="C30" s="9"/>
      <c r="D30" s="9"/>
      <c r="E30" s="9"/>
      <c r="F30" s="9"/>
      <c r="G30" s="9"/>
      <c r="H30" s="9"/>
    </row>
    <row r="31" spans="1:8" x14ac:dyDescent="0.25">
      <c r="A31" t="s">
        <v>62</v>
      </c>
      <c r="B31" s="9"/>
      <c r="C31" s="9"/>
      <c r="D31" s="9"/>
      <c r="E31" s="9"/>
      <c r="F31" s="9"/>
      <c r="G31" s="9">
        <v>2560821</v>
      </c>
      <c r="H31" s="9">
        <v>509879</v>
      </c>
    </row>
    <row r="32" spans="1:8" x14ac:dyDescent="0.25">
      <c r="B32" s="9"/>
      <c r="C32" s="9"/>
      <c r="D32" s="9"/>
      <c r="E32" s="9"/>
      <c r="F32" s="9"/>
      <c r="G32" s="9"/>
      <c r="H32" s="9"/>
    </row>
    <row r="33" spans="1:8" x14ac:dyDescent="0.25">
      <c r="A33" s="24" t="s">
        <v>98</v>
      </c>
      <c r="B33" s="8">
        <f t="shared" ref="B33:H33" si="4">SUM(B34:B50)</f>
        <v>496444354</v>
      </c>
      <c r="C33" s="8">
        <f t="shared" si="4"/>
        <v>137505792</v>
      </c>
      <c r="D33" s="8">
        <f t="shared" si="4"/>
        <v>391600239</v>
      </c>
      <c r="E33" s="8">
        <f t="shared" si="4"/>
        <v>375487216</v>
      </c>
      <c r="F33" s="8">
        <f t="shared" si="4"/>
        <v>368961479</v>
      </c>
      <c r="G33" s="8">
        <f t="shared" si="4"/>
        <v>391753589</v>
      </c>
      <c r="H33" s="8">
        <f t="shared" si="4"/>
        <v>487436161</v>
      </c>
    </row>
    <row r="34" spans="1:8" x14ac:dyDescent="0.25">
      <c r="A34" s="4" t="s">
        <v>37</v>
      </c>
      <c r="B34" s="9">
        <v>234617025</v>
      </c>
      <c r="C34" s="9">
        <v>39124884</v>
      </c>
      <c r="D34" s="9">
        <v>270407255</v>
      </c>
      <c r="E34" s="9">
        <v>208068855</v>
      </c>
      <c r="F34" s="9">
        <v>178154767</v>
      </c>
      <c r="G34" s="9">
        <v>216581402</v>
      </c>
      <c r="H34" s="9">
        <v>274289819</v>
      </c>
    </row>
    <row r="35" spans="1:8" x14ac:dyDescent="0.25">
      <c r="A35" s="4" t="s">
        <v>64</v>
      </c>
      <c r="B35" s="9"/>
      <c r="C35" s="9"/>
      <c r="D35" s="9"/>
      <c r="E35" s="9"/>
      <c r="F35" s="9"/>
      <c r="G35" s="9"/>
      <c r="H35" s="9"/>
    </row>
    <row r="36" spans="1:8" x14ac:dyDescent="0.25">
      <c r="A36" s="4" t="s">
        <v>65</v>
      </c>
      <c r="B36" s="9"/>
      <c r="C36" s="9"/>
      <c r="D36" s="9"/>
      <c r="E36" s="9"/>
      <c r="F36" s="9"/>
      <c r="G36" s="9">
        <v>79779424</v>
      </c>
      <c r="H36" s="9">
        <v>110213972</v>
      </c>
    </row>
    <row r="37" spans="1:8" x14ac:dyDescent="0.25">
      <c r="A37" s="4" t="s">
        <v>104</v>
      </c>
      <c r="B37" s="9"/>
      <c r="C37" s="9"/>
      <c r="D37" s="9"/>
      <c r="E37" s="9"/>
      <c r="F37" s="9"/>
      <c r="G37" s="9">
        <v>2648621</v>
      </c>
      <c r="H37" s="9">
        <v>2842764</v>
      </c>
    </row>
    <row r="38" spans="1:8" x14ac:dyDescent="0.25">
      <c r="A38" s="4" t="s">
        <v>38</v>
      </c>
      <c r="B38" s="9">
        <v>61242</v>
      </c>
      <c r="C38" s="9">
        <v>8444523</v>
      </c>
      <c r="D38" s="9">
        <v>20393476</v>
      </c>
      <c r="E38" s="9">
        <v>36784553</v>
      </c>
      <c r="F38" s="9">
        <v>49408245</v>
      </c>
      <c r="G38" s="9"/>
      <c r="H38" s="9"/>
    </row>
    <row r="39" spans="1:8" x14ac:dyDescent="0.25">
      <c r="A39" s="4" t="s">
        <v>39</v>
      </c>
      <c r="B39" s="9">
        <v>235387</v>
      </c>
      <c r="C39" s="9">
        <v>447354</v>
      </c>
      <c r="D39" s="9">
        <v>454024</v>
      </c>
      <c r="E39" s="9">
        <v>27500000</v>
      </c>
      <c r="F39" s="9">
        <v>35969810</v>
      </c>
      <c r="G39" s="9"/>
      <c r="H39" s="9"/>
    </row>
    <row r="40" spans="1:8" x14ac:dyDescent="0.25">
      <c r="A40" s="4" t="s">
        <v>40</v>
      </c>
      <c r="B40" s="9">
        <v>0</v>
      </c>
      <c r="C40" s="9">
        <v>0</v>
      </c>
      <c r="D40" s="9">
        <v>57440</v>
      </c>
      <c r="E40" s="9">
        <v>689367</v>
      </c>
      <c r="F40" s="9">
        <v>598634</v>
      </c>
      <c r="G40" s="9">
        <v>613002</v>
      </c>
      <c r="H40" s="9">
        <v>630287</v>
      </c>
    </row>
    <row r="41" spans="1:8" x14ac:dyDescent="0.25">
      <c r="A41" s="4" t="s">
        <v>41</v>
      </c>
      <c r="B41" s="9"/>
      <c r="C41" s="9">
        <v>41472</v>
      </c>
      <c r="D41" s="9">
        <v>180246</v>
      </c>
      <c r="E41" s="9">
        <v>195400</v>
      </c>
      <c r="F41" s="9">
        <v>145958</v>
      </c>
      <c r="G41" s="9"/>
      <c r="H41" s="9"/>
    </row>
    <row r="42" spans="1:8" x14ac:dyDescent="0.25">
      <c r="A42" s="4" t="s">
        <v>42</v>
      </c>
      <c r="B42" s="11">
        <v>26993377</v>
      </c>
      <c r="C42" s="11">
        <v>28658132</v>
      </c>
      <c r="D42" s="11">
        <v>23181965</v>
      </c>
      <c r="E42" s="11">
        <v>27885937</v>
      </c>
      <c r="F42" s="9">
        <v>21231100</v>
      </c>
      <c r="G42" s="9">
        <v>26153481</v>
      </c>
      <c r="H42" s="9">
        <v>31792731</v>
      </c>
    </row>
    <row r="43" spans="1:8" x14ac:dyDescent="0.25">
      <c r="A43" s="4" t="s">
        <v>43</v>
      </c>
      <c r="B43" s="11">
        <v>8074288</v>
      </c>
      <c r="C43" s="11">
        <v>698158</v>
      </c>
      <c r="D43" s="11">
        <v>1588319</v>
      </c>
      <c r="E43" s="11">
        <v>790862</v>
      </c>
      <c r="F43" s="9">
        <v>882442</v>
      </c>
      <c r="G43" s="9"/>
      <c r="H43" s="9"/>
    </row>
    <row r="44" spans="1:8" x14ac:dyDescent="0.25">
      <c r="A44" s="4" t="s">
        <v>44</v>
      </c>
      <c r="B44" s="11">
        <v>3588282</v>
      </c>
      <c r="C44" s="11">
        <v>2654436</v>
      </c>
      <c r="D44" s="11">
        <v>2915098</v>
      </c>
      <c r="E44" s="11">
        <v>2485629</v>
      </c>
      <c r="F44" s="9">
        <v>2651921</v>
      </c>
      <c r="G44" s="9"/>
      <c r="H44" s="9"/>
    </row>
    <row r="45" spans="1:8" x14ac:dyDescent="0.25">
      <c r="A45" s="4" t="s">
        <v>103</v>
      </c>
      <c r="B45" s="11">
        <v>5860104</v>
      </c>
      <c r="C45" s="11">
        <v>4967054</v>
      </c>
      <c r="D45" s="11">
        <v>5465684</v>
      </c>
      <c r="E45" s="11">
        <v>3865460</v>
      </c>
      <c r="F45" s="9">
        <v>8908263</v>
      </c>
      <c r="G45" s="9"/>
      <c r="H45" s="9"/>
    </row>
    <row r="46" spans="1:8" x14ac:dyDescent="0.25">
      <c r="A46" s="4" t="s">
        <v>45</v>
      </c>
      <c r="B46" s="11">
        <v>36458040</v>
      </c>
      <c r="C46" s="11">
        <v>7188166</v>
      </c>
      <c r="D46" s="11">
        <v>8595680</v>
      </c>
      <c r="E46" s="11">
        <v>8595680</v>
      </c>
      <c r="F46" s="11">
        <v>8595680</v>
      </c>
      <c r="G46" s="11">
        <v>8530766</v>
      </c>
      <c r="H46" s="11">
        <v>8530766</v>
      </c>
    </row>
    <row r="47" spans="1:8" x14ac:dyDescent="0.25">
      <c r="A47" s="4" t="s">
        <v>46</v>
      </c>
      <c r="B47" s="11">
        <v>704761</v>
      </c>
      <c r="C47" s="11">
        <v>5202494</v>
      </c>
      <c r="D47" s="11">
        <v>2491982</v>
      </c>
      <c r="E47" s="11">
        <v>163750</v>
      </c>
      <c r="F47" s="8">
        <v>0</v>
      </c>
      <c r="G47" s="8"/>
      <c r="H47" s="8"/>
    </row>
    <row r="48" spans="1:8" x14ac:dyDescent="0.25">
      <c r="A48" s="4" t="s">
        <v>49</v>
      </c>
      <c r="B48" s="11">
        <v>176190</v>
      </c>
      <c r="C48" s="11">
        <v>1300541</v>
      </c>
      <c r="D48" s="11">
        <v>622995</v>
      </c>
      <c r="E48" s="11">
        <v>40938</v>
      </c>
      <c r="F48" s="8">
        <v>0</v>
      </c>
      <c r="G48" s="8"/>
      <c r="H48" s="8"/>
    </row>
    <row r="49" spans="1:8" x14ac:dyDescent="0.25">
      <c r="A49" s="4" t="s">
        <v>47</v>
      </c>
      <c r="B49" s="11">
        <v>179675658</v>
      </c>
      <c r="C49" s="11">
        <v>38579613</v>
      </c>
      <c r="D49" s="11">
        <v>53375755</v>
      </c>
      <c r="E49" s="11">
        <v>54348026</v>
      </c>
      <c r="F49" s="11">
        <v>55921961</v>
      </c>
      <c r="G49" s="11">
        <v>57446893</v>
      </c>
      <c r="H49" s="11">
        <v>59135822</v>
      </c>
    </row>
    <row r="50" spans="1:8" x14ac:dyDescent="0.25">
      <c r="A50" s="4" t="s">
        <v>48</v>
      </c>
      <c r="B50" s="11">
        <v>0</v>
      </c>
      <c r="C50" s="11">
        <v>198965</v>
      </c>
      <c r="D50" s="11">
        <v>1870320</v>
      </c>
      <c r="E50" s="11">
        <v>4072759</v>
      </c>
      <c r="F50" s="9">
        <v>6492698</v>
      </c>
      <c r="G50" s="9"/>
      <c r="H50" s="9"/>
    </row>
    <row r="51" spans="1:8" s="1" customFormat="1" x14ac:dyDescent="0.25">
      <c r="B51" s="28">
        <f>B33+B28</f>
        <v>559673230</v>
      </c>
      <c r="C51" s="28">
        <f t="shared" ref="C51:H51" si="5">C33+C28</f>
        <v>198734668</v>
      </c>
      <c r="D51" s="28">
        <f t="shared" si="5"/>
        <v>451069712</v>
      </c>
      <c r="E51" s="28">
        <f t="shared" si="5"/>
        <v>434956689</v>
      </c>
      <c r="F51" s="28">
        <f t="shared" si="5"/>
        <v>428430952</v>
      </c>
      <c r="G51" s="28">
        <f t="shared" si="5"/>
        <v>453783883</v>
      </c>
      <c r="H51" s="28">
        <f t="shared" si="5"/>
        <v>547415513</v>
      </c>
    </row>
    <row r="52" spans="1:8" s="1" customFormat="1" x14ac:dyDescent="0.25">
      <c r="B52" s="8"/>
      <c r="C52" s="8"/>
      <c r="D52" s="8"/>
      <c r="E52" s="8"/>
      <c r="F52" s="8"/>
      <c r="G52" s="8"/>
      <c r="H52" s="8"/>
    </row>
    <row r="53" spans="1:8" x14ac:dyDescent="0.25">
      <c r="A53" s="24" t="s">
        <v>99</v>
      </c>
      <c r="B53" s="8"/>
      <c r="C53" s="8"/>
      <c r="D53" s="8"/>
      <c r="E53" s="8"/>
      <c r="F53" s="8"/>
      <c r="G53" s="8"/>
      <c r="H53" s="8"/>
    </row>
    <row r="54" spans="1:8" x14ac:dyDescent="0.25">
      <c r="A54" t="s">
        <v>11</v>
      </c>
      <c r="B54" s="9">
        <v>180180000</v>
      </c>
      <c r="C54" s="9">
        <v>180180000</v>
      </c>
      <c r="D54" s="9">
        <v>198198000</v>
      </c>
      <c r="E54" s="9">
        <v>237837600</v>
      </c>
      <c r="F54" s="9">
        <v>261621360</v>
      </c>
      <c r="G54" s="9">
        <v>287783500</v>
      </c>
      <c r="H54" s="9">
        <v>316561850</v>
      </c>
    </row>
    <row r="55" spans="1:8" x14ac:dyDescent="0.25">
      <c r="A55" t="s">
        <v>17</v>
      </c>
      <c r="B55" s="9">
        <v>0</v>
      </c>
      <c r="C55" s="9">
        <v>241178834</v>
      </c>
      <c r="D55" s="9">
        <v>246762953</v>
      </c>
      <c r="E55" s="9">
        <v>0</v>
      </c>
      <c r="F55" s="9">
        <v>0</v>
      </c>
      <c r="G55" s="9"/>
      <c r="H55" s="9"/>
    </row>
    <row r="56" spans="1:8" x14ac:dyDescent="0.25">
      <c r="A56" t="s">
        <v>24</v>
      </c>
      <c r="B56" s="9">
        <v>162751743</v>
      </c>
      <c r="C56" s="9">
        <v>5255026743</v>
      </c>
      <c r="D56" s="9">
        <v>5239004576</v>
      </c>
      <c r="E56" s="9">
        <v>220778451</v>
      </c>
      <c r="F56" s="9">
        <v>138790706</v>
      </c>
      <c r="G56" s="9">
        <v>63846183</v>
      </c>
      <c r="H56" s="9">
        <v>34926315</v>
      </c>
    </row>
    <row r="57" spans="1:8" x14ac:dyDescent="0.25">
      <c r="A57" t="s">
        <v>58</v>
      </c>
      <c r="B57" s="9">
        <v>5274282605</v>
      </c>
      <c r="C57" s="9"/>
      <c r="D57" s="9"/>
      <c r="E57" s="9">
        <v>5225743046</v>
      </c>
      <c r="F57" s="9">
        <v>5214720330</v>
      </c>
      <c r="G57" s="9">
        <v>5205552000</v>
      </c>
      <c r="H57" s="9">
        <v>5197916673</v>
      </c>
    </row>
    <row r="58" spans="1:8" x14ac:dyDescent="0.25">
      <c r="A58" t="s">
        <v>36</v>
      </c>
      <c r="B58" s="9">
        <v>0</v>
      </c>
      <c r="C58" s="9">
        <v>15000000</v>
      </c>
      <c r="D58" s="9">
        <v>15000000</v>
      </c>
      <c r="E58" s="9">
        <v>15000000</v>
      </c>
      <c r="F58" s="9">
        <v>15000000</v>
      </c>
      <c r="G58" s="9">
        <v>15000000</v>
      </c>
      <c r="H58" s="9"/>
    </row>
    <row r="59" spans="1:8" s="1" customFormat="1" x14ac:dyDescent="0.25">
      <c r="B59" s="8">
        <f t="shared" ref="B59:H59" si="6">SUM(B54:B58)</f>
        <v>5617214348</v>
      </c>
      <c r="C59" s="8">
        <f t="shared" si="6"/>
        <v>5691385577</v>
      </c>
      <c r="D59" s="8">
        <f t="shared" si="6"/>
        <v>5698965529</v>
      </c>
      <c r="E59" s="8">
        <f t="shared" si="6"/>
        <v>5699359097</v>
      </c>
      <c r="F59" s="8">
        <f t="shared" si="6"/>
        <v>5630132396</v>
      </c>
      <c r="G59" s="8">
        <f t="shared" si="6"/>
        <v>5572181683</v>
      </c>
      <c r="H59" s="8">
        <f t="shared" si="6"/>
        <v>5549404838</v>
      </c>
    </row>
    <row r="60" spans="1:8" x14ac:dyDescent="0.25">
      <c r="A60" s="1"/>
      <c r="B60" s="8">
        <f>B59+B33+B28+1</f>
        <v>6176887579</v>
      </c>
      <c r="C60" s="8">
        <f>C59+C33+C28+1</f>
        <v>5890120246</v>
      </c>
      <c r="D60" s="8">
        <f>D28+D33+D59</f>
        <v>6150035241</v>
      </c>
      <c r="E60" s="8">
        <f>E28+E33+E59</f>
        <v>6134315786</v>
      </c>
      <c r="F60" s="8">
        <f>F28+F33+F59</f>
        <v>6058563348</v>
      </c>
      <c r="G60" s="8">
        <f>G28+G33+G59</f>
        <v>6025965566</v>
      </c>
      <c r="H60" s="8">
        <f>H28+H33+H59</f>
        <v>6096820351</v>
      </c>
    </row>
    <row r="61" spans="1:8" x14ac:dyDescent="0.25">
      <c r="B61" s="8"/>
      <c r="C61" s="8"/>
      <c r="D61" s="9"/>
      <c r="E61" s="9"/>
      <c r="F61" s="9"/>
      <c r="G61" s="9"/>
      <c r="H61" s="9"/>
    </row>
    <row r="62" spans="1:8" x14ac:dyDescent="0.25">
      <c r="A62" s="22" t="s">
        <v>100</v>
      </c>
      <c r="B62" s="18">
        <f t="shared" ref="B62:H62" si="7">B59/(B54/10)</f>
        <v>311.75570806970808</v>
      </c>
      <c r="C62" s="18">
        <f t="shared" si="7"/>
        <v>315.87221539571539</v>
      </c>
      <c r="D62" s="18">
        <f t="shared" si="7"/>
        <v>287.53900286582103</v>
      </c>
      <c r="E62" s="18">
        <f t="shared" si="7"/>
        <v>239.63238348351985</v>
      </c>
      <c r="F62" s="18">
        <f t="shared" si="7"/>
        <v>215.20155678420141</v>
      </c>
      <c r="G62" s="18">
        <f t="shared" si="7"/>
        <v>193.62408487630458</v>
      </c>
      <c r="H62" s="18">
        <f t="shared" si="7"/>
        <v>175.30238839582216</v>
      </c>
    </row>
    <row r="63" spans="1:8" x14ac:dyDescent="0.25">
      <c r="A63" s="22" t="s">
        <v>101</v>
      </c>
      <c r="B63" s="21">
        <f>B54/10</f>
        <v>18018000</v>
      </c>
      <c r="C63" s="21">
        <f t="shared" ref="C63:H63" si="8">C54/10</f>
        <v>18018000</v>
      </c>
      <c r="D63" s="21">
        <f t="shared" si="8"/>
        <v>19819800</v>
      </c>
      <c r="E63" s="21">
        <f t="shared" si="8"/>
        <v>23783760</v>
      </c>
      <c r="F63" s="21">
        <f t="shared" si="8"/>
        <v>26162136</v>
      </c>
      <c r="G63" s="21">
        <f t="shared" si="8"/>
        <v>28778350</v>
      </c>
      <c r="H63" s="21">
        <f t="shared" si="8"/>
        <v>31656185</v>
      </c>
    </row>
    <row r="65" spans="2:2" x14ac:dyDescent="0.25">
      <c r="B65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1"/>
  <sheetViews>
    <sheetView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H29" sqref="H29"/>
    </sheetView>
  </sheetViews>
  <sheetFormatPr defaultRowHeight="15" x14ac:dyDescent="0.25"/>
  <cols>
    <col min="1" max="1" width="46.5703125" customWidth="1"/>
    <col min="2" max="6" width="12.5703125" bestFit="1" customWidth="1"/>
    <col min="7" max="8" width="14.5703125" bestFit="1" customWidth="1"/>
  </cols>
  <sheetData>
    <row r="1" spans="1:8" ht="15.75" x14ac:dyDescent="0.25">
      <c r="A1" s="6" t="s">
        <v>102</v>
      </c>
      <c r="B1" s="2"/>
      <c r="C1" s="2"/>
      <c r="D1" s="2"/>
      <c r="E1" s="2"/>
    </row>
    <row r="2" spans="1:8" x14ac:dyDescent="0.25">
      <c r="A2" s="6" t="s">
        <v>94</v>
      </c>
    </row>
    <row r="3" spans="1:8" x14ac:dyDescent="0.25">
      <c r="A3" s="6" t="s">
        <v>67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2" t="s">
        <v>84</v>
      </c>
      <c r="B5" s="9">
        <v>539811893</v>
      </c>
      <c r="C5" s="9">
        <v>707756492</v>
      </c>
      <c r="D5" s="9">
        <v>542209501</v>
      </c>
      <c r="E5" s="9">
        <v>393292847</v>
      </c>
      <c r="F5" s="9">
        <v>227782649</v>
      </c>
      <c r="G5" s="9">
        <v>252164211</v>
      </c>
      <c r="H5" s="9">
        <v>279816802</v>
      </c>
    </row>
    <row r="6" spans="1:8" x14ac:dyDescent="0.25">
      <c r="A6" t="s">
        <v>6</v>
      </c>
      <c r="B6" s="12">
        <v>437516514</v>
      </c>
      <c r="C6" s="12">
        <v>510302957</v>
      </c>
      <c r="D6" s="12">
        <v>398919975</v>
      </c>
      <c r="E6" s="12">
        <v>287093363</v>
      </c>
      <c r="F6" s="12">
        <v>207362839</v>
      </c>
      <c r="G6" s="12">
        <v>230290017</v>
      </c>
      <c r="H6" s="12">
        <v>207408927</v>
      </c>
    </row>
    <row r="7" spans="1:8" x14ac:dyDescent="0.25">
      <c r="A7" s="22" t="s">
        <v>4</v>
      </c>
      <c r="B7" s="8">
        <f>B5-B6</f>
        <v>102295379</v>
      </c>
      <c r="C7" s="8">
        <f>C5-C6</f>
        <v>197453535</v>
      </c>
      <c r="D7" s="8">
        <f>D5-D6</f>
        <v>143289526</v>
      </c>
      <c r="E7" s="8">
        <f t="shared" ref="E7:H7" si="0">E5-E6</f>
        <v>106199484</v>
      </c>
      <c r="F7" s="8">
        <f t="shared" si="0"/>
        <v>20419810</v>
      </c>
      <c r="G7" s="8">
        <f t="shared" si="0"/>
        <v>21874194</v>
      </c>
      <c r="H7" s="8">
        <f t="shared" si="0"/>
        <v>72407875</v>
      </c>
    </row>
    <row r="8" spans="1:8" x14ac:dyDescent="0.25">
      <c r="A8" s="1"/>
      <c r="B8" s="8"/>
      <c r="C8" s="8"/>
      <c r="D8" s="8"/>
      <c r="E8" s="8"/>
      <c r="F8" s="8"/>
      <c r="G8" s="8"/>
      <c r="H8" s="8"/>
    </row>
    <row r="9" spans="1:8" x14ac:dyDescent="0.25">
      <c r="A9" s="22" t="s">
        <v>85</v>
      </c>
      <c r="B9" s="8">
        <f>SUM(B10:B16)</f>
        <v>52615383</v>
      </c>
      <c r="C9" s="8">
        <f t="shared" ref="C9:H9" si="1">SUM(C10:C16)</f>
        <v>59669700</v>
      </c>
      <c r="D9" s="8">
        <f t="shared" si="1"/>
        <v>70370857</v>
      </c>
      <c r="E9" s="8">
        <f t="shared" si="1"/>
        <v>82359069</v>
      </c>
      <c r="F9" s="8">
        <f t="shared" si="1"/>
        <v>76646433</v>
      </c>
      <c r="G9" s="8">
        <f t="shared" si="1"/>
        <v>58391921</v>
      </c>
      <c r="H9" s="8">
        <f t="shared" si="1"/>
        <v>53676732</v>
      </c>
    </row>
    <row r="10" spans="1:8" x14ac:dyDescent="0.25">
      <c r="A10" s="4" t="s">
        <v>50</v>
      </c>
      <c r="B10" s="11">
        <v>847695</v>
      </c>
      <c r="C10" s="11">
        <v>1055957</v>
      </c>
      <c r="D10" s="11">
        <v>1034790</v>
      </c>
      <c r="E10" s="11">
        <v>1320200</v>
      </c>
      <c r="F10" s="11">
        <v>1527104</v>
      </c>
      <c r="G10" s="11">
        <v>1492110</v>
      </c>
      <c r="H10" s="11">
        <v>1929956</v>
      </c>
    </row>
    <row r="11" spans="1:8" x14ac:dyDescent="0.25">
      <c r="A11" s="4" t="s">
        <v>14</v>
      </c>
      <c r="B11" s="9">
        <v>44770598</v>
      </c>
      <c r="C11" s="9">
        <v>50239230</v>
      </c>
      <c r="D11" s="9">
        <v>60254203</v>
      </c>
      <c r="E11" s="9">
        <v>67350127</v>
      </c>
      <c r="F11" s="9">
        <v>67165917</v>
      </c>
      <c r="G11" s="9">
        <v>49799983</v>
      </c>
      <c r="H11" s="9">
        <v>45791291</v>
      </c>
    </row>
    <row r="12" spans="1:8" x14ac:dyDescent="0.25">
      <c r="A12" s="4" t="s">
        <v>51</v>
      </c>
      <c r="B12" s="9">
        <v>6239990</v>
      </c>
      <c r="C12" s="9">
        <v>7185124</v>
      </c>
      <c r="D12" s="9">
        <v>7565164</v>
      </c>
      <c r="E12" s="9">
        <v>11332102</v>
      </c>
      <c r="F12" s="9">
        <v>7953412</v>
      </c>
      <c r="G12" s="9">
        <v>7099828</v>
      </c>
      <c r="H12" s="9">
        <v>5955485</v>
      </c>
    </row>
    <row r="13" spans="1:8" x14ac:dyDescent="0.25">
      <c r="A13" s="4" t="s">
        <v>52</v>
      </c>
      <c r="B13" s="9">
        <v>0</v>
      </c>
      <c r="C13" s="9">
        <v>126864</v>
      </c>
      <c r="D13" s="9">
        <v>0</v>
      </c>
      <c r="E13" s="9">
        <v>18000</v>
      </c>
      <c r="F13" s="9"/>
      <c r="G13" s="9"/>
      <c r="H13" s="9"/>
    </row>
    <row r="14" spans="1:8" x14ac:dyDescent="0.25">
      <c r="A14" s="4" t="s">
        <v>53</v>
      </c>
      <c r="B14" s="9">
        <v>55000</v>
      </c>
      <c r="C14" s="9">
        <v>55000</v>
      </c>
      <c r="D14" s="9">
        <v>57500</v>
      </c>
      <c r="E14" s="9">
        <v>57500</v>
      </c>
      <c r="F14" s="9"/>
      <c r="G14" s="9"/>
      <c r="H14" s="9"/>
    </row>
    <row r="15" spans="1:8" x14ac:dyDescent="0.25">
      <c r="A15" s="4" t="s">
        <v>54</v>
      </c>
      <c r="B15" s="9">
        <v>539600</v>
      </c>
      <c r="C15" s="9">
        <v>840000</v>
      </c>
      <c r="D15" s="9">
        <v>1148200</v>
      </c>
      <c r="E15" s="9">
        <v>1267300</v>
      </c>
      <c r="F15" s="9"/>
      <c r="G15" s="9"/>
      <c r="H15" s="9"/>
    </row>
    <row r="16" spans="1:8" x14ac:dyDescent="0.25">
      <c r="A16" s="4" t="s">
        <v>55</v>
      </c>
      <c r="B16" s="9">
        <v>162500</v>
      </c>
      <c r="C16" s="9">
        <v>167525</v>
      </c>
      <c r="D16" s="9">
        <v>311000</v>
      </c>
      <c r="E16" s="9">
        <v>1013840</v>
      </c>
      <c r="F16" s="9"/>
      <c r="G16" s="9"/>
      <c r="H16" s="9"/>
    </row>
    <row r="17" spans="1:8" x14ac:dyDescent="0.25">
      <c r="A17" s="22" t="s">
        <v>5</v>
      </c>
      <c r="B17" s="8">
        <f>B7-B9</f>
        <v>49679996</v>
      </c>
      <c r="C17" s="8">
        <f t="shared" ref="C17:H17" si="2">C7-C9</f>
        <v>137783835</v>
      </c>
      <c r="D17" s="8">
        <f t="shared" si="2"/>
        <v>72918669</v>
      </c>
      <c r="E17" s="8">
        <f t="shared" si="2"/>
        <v>23840415</v>
      </c>
      <c r="F17" s="8">
        <f t="shared" si="2"/>
        <v>-56226623</v>
      </c>
      <c r="G17" s="8">
        <f t="shared" si="2"/>
        <v>-36517727</v>
      </c>
      <c r="H17" s="8">
        <f t="shared" si="2"/>
        <v>18731143</v>
      </c>
    </row>
    <row r="18" spans="1:8" x14ac:dyDescent="0.25">
      <c r="A18" s="23" t="s">
        <v>86</v>
      </c>
      <c r="B18" s="8"/>
      <c r="C18" s="8"/>
      <c r="D18" s="8"/>
      <c r="E18" s="8"/>
      <c r="F18" s="8"/>
      <c r="G18" s="8"/>
      <c r="H18" s="8"/>
    </row>
    <row r="19" spans="1:8" x14ac:dyDescent="0.25">
      <c r="A19" s="4" t="s">
        <v>18</v>
      </c>
      <c r="B19" s="11">
        <v>32586419</v>
      </c>
      <c r="C19" s="9">
        <v>13493072</v>
      </c>
      <c r="D19" s="11">
        <v>11448596</v>
      </c>
      <c r="E19" s="20">
        <v>20729100</v>
      </c>
      <c r="F19" s="20">
        <v>15929041</v>
      </c>
      <c r="G19" s="20">
        <v>22854433</v>
      </c>
      <c r="H19" s="20">
        <v>25715286</v>
      </c>
    </row>
    <row r="20" spans="1:8" x14ac:dyDescent="0.25">
      <c r="A20" s="4" t="s">
        <v>15</v>
      </c>
      <c r="B20" s="11">
        <v>525447</v>
      </c>
      <c r="C20" s="9">
        <v>5763374</v>
      </c>
      <c r="D20" s="11">
        <v>829472</v>
      </c>
      <c r="E20" s="20">
        <v>982457</v>
      </c>
      <c r="F20" s="20">
        <v>1267882</v>
      </c>
      <c r="G20" s="20">
        <v>1991052</v>
      </c>
      <c r="H20" s="20">
        <v>1671284</v>
      </c>
    </row>
    <row r="21" spans="1:8" x14ac:dyDescent="0.25">
      <c r="A21" s="22" t="s">
        <v>87</v>
      </c>
      <c r="B21" s="8">
        <f>B17-B19+B20</f>
        <v>17619024</v>
      </c>
      <c r="C21" s="8">
        <f t="shared" ref="C21:H21" si="3">C17-C19+C20</f>
        <v>130054137</v>
      </c>
      <c r="D21" s="8">
        <f t="shared" si="3"/>
        <v>62299545</v>
      </c>
      <c r="E21" s="8">
        <f t="shared" si="3"/>
        <v>4093772</v>
      </c>
      <c r="F21" s="8">
        <f t="shared" si="3"/>
        <v>-70887782</v>
      </c>
      <c r="G21" s="8">
        <f t="shared" si="3"/>
        <v>-57381108</v>
      </c>
      <c r="H21" s="8">
        <f t="shared" si="3"/>
        <v>-5312859</v>
      </c>
    </row>
    <row r="22" spans="1:8" x14ac:dyDescent="0.25">
      <c r="A22" t="s">
        <v>88</v>
      </c>
      <c r="B22" s="14">
        <v>880951</v>
      </c>
      <c r="C22" s="14">
        <v>6502707</v>
      </c>
      <c r="D22" s="14">
        <v>3114977</v>
      </c>
      <c r="E22" s="9">
        <v>204688</v>
      </c>
      <c r="F22" s="9">
        <v>0</v>
      </c>
      <c r="G22" s="9"/>
      <c r="H22" s="9"/>
    </row>
    <row r="23" spans="1:8" x14ac:dyDescent="0.25">
      <c r="A23" s="22" t="s">
        <v>89</v>
      </c>
      <c r="B23" s="13">
        <f>B21-B22</f>
        <v>16738073</v>
      </c>
      <c r="C23" s="13">
        <f>C21-C22</f>
        <v>123551430</v>
      </c>
      <c r="D23" s="13">
        <f>D21-D22</f>
        <v>59184568</v>
      </c>
      <c r="E23" s="13">
        <f t="shared" ref="E23:H23" si="4">E21-E22</f>
        <v>3889084</v>
      </c>
      <c r="F23" s="13">
        <f t="shared" si="4"/>
        <v>-70887782</v>
      </c>
      <c r="G23" s="13">
        <f t="shared" si="4"/>
        <v>-57381108</v>
      </c>
      <c r="H23" s="13">
        <f t="shared" si="4"/>
        <v>-5312859</v>
      </c>
    </row>
    <row r="24" spans="1:8" x14ac:dyDescent="0.25">
      <c r="A24" s="24" t="s">
        <v>90</v>
      </c>
      <c r="B24" s="13"/>
      <c r="C24" s="13"/>
      <c r="D24" s="13"/>
      <c r="E24" s="13"/>
      <c r="F24" s="13"/>
      <c r="G24" s="13"/>
      <c r="H24" s="13"/>
    </row>
    <row r="25" spans="1:8" x14ac:dyDescent="0.25">
      <c r="A25" s="4" t="s">
        <v>9</v>
      </c>
      <c r="B25" s="11">
        <v>-4602970</v>
      </c>
      <c r="C25" s="20">
        <v>-33976643</v>
      </c>
      <c r="D25" s="20">
        <v>-14796142</v>
      </c>
      <c r="E25" s="11">
        <v>-972271</v>
      </c>
      <c r="F25" s="11">
        <v>78885</v>
      </c>
      <c r="G25" s="11">
        <v>-1665814</v>
      </c>
      <c r="H25" s="11">
        <v>362013</v>
      </c>
    </row>
    <row r="26" spans="1:8" x14ac:dyDescent="0.25">
      <c r="A26" s="22" t="s">
        <v>91</v>
      </c>
      <c r="B26" s="15">
        <f>B23+B25</f>
        <v>12135103</v>
      </c>
      <c r="C26" s="15">
        <f>C23+C25</f>
        <v>89574787</v>
      </c>
      <c r="D26" s="15">
        <f>D23+D25</f>
        <v>44388426</v>
      </c>
      <c r="E26" s="15">
        <f t="shared" ref="E26:H26" si="5">E23+E25</f>
        <v>2916813</v>
      </c>
      <c r="F26" s="15">
        <f t="shared" si="5"/>
        <v>-70808897</v>
      </c>
      <c r="G26" s="15">
        <f t="shared" si="5"/>
        <v>-59046922</v>
      </c>
      <c r="H26" s="15">
        <f t="shared" si="5"/>
        <v>-4950846</v>
      </c>
    </row>
    <row r="27" spans="1:8" x14ac:dyDescent="0.25">
      <c r="A27" s="1"/>
      <c r="B27" s="13"/>
      <c r="C27" s="19"/>
      <c r="D27" s="19"/>
      <c r="E27" s="19"/>
      <c r="F27" s="19"/>
      <c r="G27" s="19"/>
      <c r="H27" s="19"/>
    </row>
    <row r="28" spans="1:8" x14ac:dyDescent="0.25">
      <c r="A28" s="22" t="s">
        <v>92</v>
      </c>
      <c r="B28" s="19">
        <f>B26/('1'!B54/10)</f>
        <v>0.67349888999888996</v>
      </c>
      <c r="C28" s="19">
        <f>C26/('1'!C54/10)</f>
        <v>4.97140564990565</v>
      </c>
      <c r="D28" s="19">
        <f>D26/('1'!D54/10)</f>
        <v>2.2396000968728242</v>
      </c>
      <c r="E28" s="19">
        <f>E26/('1'!E54/10)</f>
        <v>0.12263885104794196</v>
      </c>
      <c r="F28" s="19">
        <f>F26/('1'!F54/10)</f>
        <v>-2.7065411249295548</v>
      </c>
      <c r="G28" s="19">
        <f>G26/('1'!G54/10)</f>
        <v>-2.0517827464048497</v>
      </c>
      <c r="H28" s="19">
        <f>H26/('1'!H54/10)</f>
        <v>-0.15639427176711282</v>
      </c>
    </row>
    <row r="29" spans="1:8" x14ac:dyDescent="0.25">
      <c r="A29" s="23" t="s">
        <v>93</v>
      </c>
      <c r="B29" s="14">
        <f>'1'!B54/10</f>
        <v>18018000</v>
      </c>
      <c r="C29" s="14">
        <f>'1'!C54/10</f>
        <v>18018000</v>
      </c>
      <c r="D29" s="14">
        <f>'1'!D54/10</f>
        <v>19819800</v>
      </c>
      <c r="E29" s="14">
        <f>'1'!E54/10</f>
        <v>23783760</v>
      </c>
      <c r="F29" s="14">
        <f>'1'!F54/10</f>
        <v>26162136</v>
      </c>
      <c r="G29" s="14">
        <f>'1'!G54/10</f>
        <v>28778350</v>
      </c>
      <c r="H29" s="14">
        <f>'1'!H54/10</f>
        <v>31656185</v>
      </c>
    </row>
    <row r="51" spans="1:1" x14ac:dyDescent="0.25">
      <c r="A51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C37" sqref="C37"/>
    </sheetView>
  </sheetViews>
  <sheetFormatPr defaultRowHeight="15" x14ac:dyDescent="0.25"/>
  <cols>
    <col min="1" max="1" width="42.42578125" bestFit="1" customWidth="1"/>
    <col min="2" max="2" width="14.5703125" bestFit="1" customWidth="1"/>
    <col min="3" max="3" width="16" bestFit="1" customWidth="1"/>
    <col min="4" max="8" width="14.5703125" bestFit="1" customWidth="1"/>
  </cols>
  <sheetData>
    <row r="1" spans="1:8" ht="15.75" x14ac:dyDescent="0.25">
      <c r="A1" s="6" t="s">
        <v>102</v>
      </c>
      <c r="B1" s="2"/>
      <c r="C1" s="2"/>
      <c r="D1" s="2"/>
      <c r="E1" s="2"/>
    </row>
    <row r="2" spans="1:8" x14ac:dyDescent="0.25">
      <c r="A2" s="6" t="s">
        <v>83</v>
      </c>
    </row>
    <row r="3" spans="1:8" x14ac:dyDescent="0.25">
      <c r="A3" s="6" t="s">
        <v>67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2" t="s">
        <v>75</v>
      </c>
      <c r="B5" s="9"/>
      <c r="C5" s="9"/>
      <c r="D5" s="9"/>
      <c r="E5" s="9"/>
      <c r="F5" s="9"/>
      <c r="G5" s="9"/>
      <c r="H5" s="9"/>
    </row>
    <row r="6" spans="1:8" x14ac:dyDescent="0.25">
      <c r="A6" t="s">
        <v>19</v>
      </c>
      <c r="B6" s="9">
        <v>480880973</v>
      </c>
      <c r="C6" s="9">
        <v>849505039</v>
      </c>
      <c r="D6" s="9">
        <v>565962084</v>
      </c>
      <c r="E6" s="9">
        <v>522539419</v>
      </c>
      <c r="F6" s="9">
        <v>334796564</v>
      </c>
      <c r="G6" s="9">
        <v>293007175</v>
      </c>
      <c r="H6" s="9">
        <v>309504100</v>
      </c>
    </row>
    <row r="7" spans="1:8" x14ac:dyDescent="0.25">
      <c r="A7" s="4" t="s">
        <v>20</v>
      </c>
      <c r="B7" s="9">
        <v>-410094919</v>
      </c>
      <c r="C7" s="9">
        <v>-457807000</v>
      </c>
      <c r="D7" s="9">
        <v>-627952456</v>
      </c>
      <c r="E7" s="9">
        <v>-362277735</v>
      </c>
      <c r="F7" s="9">
        <v>-235401077</v>
      </c>
      <c r="G7" s="9">
        <v>-203199740</v>
      </c>
      <c r="H7" s="9">
        <v>-277859059</v>
      </c>
    </row>
    <row r="8" spans="1:8" x14ac:dyDescent="0.25">
      <c r="A8" s="4" t="s">
        <v>56</v>
      </c>
      <c r="B8" s="9">
        <v>-32586419</v>
      </c>
      <c r="C8" s="9">
        <v>-13493072</v>
      </c>
      <c r="D8" s="9">
        <v>-11448596</v>
      </c>
      <c r="E8" s="9">
        <v>-20729100</v>
      </c>
      <c r="F8" s="9">
        <v>-15929041</v>
      </c>
      <c r="G8" s="9">
        <v>-22854433</v>
      </c>
      <c r="H8" s="9">
        <v>-25715285</v>
      </c>
    </row>
    <row r="9" spans="1:8" x14ac:dyDescent="0.25">
      <c r="A9" s="4" t="s">
        <v>60</v>
      </c>
      <c r="B9" s="9">
        <v>-107697508</v>
      </c>
      <c r="C9" s="9">
        <v>-127925784</v>
      </c>
      <c r="D9" s="9">
        <v>-107172709</v>
      </c>
      <c r="E9" s="9">
        <v>-85845968</v>
      </c>
      <c r="F9" s="9">
        <v>-51000914</v>
      </c>
      <c r="G9" s="9">
        <v>-47016927</v>
      </c>
      <c r="H9" s="9">
        <v>-59129470</v>
      </c>
    </row>
    <row r="10" spans="1:8" ht="15.75" x14ac:dyDescent="0.25">
      <c r="A10" s="2"/>
      <c r="B10" s="16">
        <f t="shared" ref="B10:H10" si="0">SUM(B6:B9)</f>
        <v>-69497873</v>
      </c>
      <c r="C10" s="16">
        <f t="shared" si="0"/>
        <v>250279183</v>
      </c>
      <c r="D10" s="16">
        <f t="shared" si="0"/>
        <v>-180611677</v>
      </c>
      <c r="E10" s="16">
        <f t="shared" si="0"/>
        <v>53686616</v>
      </c>
      <c r="F10" s="16">
        <f t="shared" si="0"/>
        <v>32465532</v>
      </c>
      <c r="G10" s="16">
        <f t="shared" si="0"/>
        <v>19936075</v>
      </c>
      <c r="H10" s="16">
        <f t="shared" si="0"/>
        <v>-53199714</v>
      </c>
    </row>
    <row r="11" spans="1:8" ht="15.75" x14ac:dyDescent="0.25">
      <c r="A11" s="2"/>
      <c r="B11" s="9"/>
      <c r="C11" s="9"/>
      <c r="D11" s="9"/>
      <c r="E11" s="9"/>
      <c r="F11" s="9"/>
      <c r="G11" s="9"/>
      <c r="H11" s="9"/>
    </row>
    <row r="12" spans="1:8" x14ac:dyDescent="0.25">
      <c r="A12" s="22" t="s">
        <v>76</v>
      </c>
      <c r="B12" s="9"/>
      <c r="C12" s="9"/>
      <c r="D12" s="9"/>
      <c r="E12" s="9"/>
      <c r="F12" s="9"/>
      <c r="G12" s="9"/>
      <c r="H12" s="9"/>
    </row>
    <row r="13" spans="1:8" x14ac:dyDescent="0.25">
      <c r="A13" s="3" t="s">
        <v>8</v>
      </c>
      <c r="B13" s="9">
        <v>0</v>
      </c>
      <c r="C13" s="9">
        <v>-2112287</v>
      </c>
      <c r="D13" s="9">
        <v>-9613514</v>
      </c>
      <c r="E13" s="9">
        <v>-836194</v>
      </c>
      <c r="F13" s="9">
        <v>-2855718</v>
      </c>
      <c r="G13" s="9">
        <v>-1810000</v>
      </c>
      <c r="H13" s="9">
        <v>-2309410</v>
      </c>
    </row>
    <row r="14" spans="1:8" x14ac:dyDescent="0.25">
      <c r="A14" s="3" t="s">
        <v>23</v>
      </c>
      <c r="B14" s="9">
        <v>0</v>
      </c>
      <c r="C14" s="9">
        <v>0</v>
      </c>
      <c r="D14" s="9">
        <v>0</v>
      </c>
      <c r="E14" s="9">
        <v>0</v>
      </c>
      <c r="F14" s="9">
        <v>38200</v>
      </c>
      <c r="G14" s="9"/>
      <c r="H14" s="9"/>
    </row>
    <row r="15" spans="1:8" x14ac:dyDescent="0.25">
      <c r="A15" s="3" t="s">
        <v>25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/>
      <c r="H15" s="9"/>
    </row>
    <row r="16" spans="1:8" x14ac:dyDescent="0.25">
      <c r="A16" s="3" t="s">
        <v>13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/>
      <c r="H16" s="9"/>
    </row>
    <row r="17" spans="1:8" x14ac:dyDescent="0.25">
      <c r="A17" s="1"/>
      <c r="B17" s="16">
        <f t="shared" ref="B17:H17" si="1">SUM(B13:B16)</f>
        <v>0</v>
      </c>
      <c r="C17" s="16">
        <f t="shared" si="1"/>
        <v>-2112287</v>
      </c>
      <c r="D17" s="16">
        <f t="shared" si="1"/>
        <v>-9613514</v>
      </c>
      <c r="E17" s="16">
        <f t="shared" si="1"/>
        <v>-836194</v>
      </c>
      <c r="F17" s="16">
        <f t="shared" si="1"/>
        <v>-2817518</v>
      </c>
      <c r="G17" s="16">
        <f t="shared" si="1"/>
        <v>-1810000</v>
      </c>
      <c r="H17" s="16">
        <f t="shared" si="1"/>
        <v>-2309410</v>
      </c>
    </row>
    <row r="18" spans="1:8" x14ac:dyDescent="0.25">
      <c r="B18" s="9"/>
      <c r="C18" s="9"/>
      <c r="D18" s="9"/>
      <c r="E18" s="9"/>
      <c r="F18" s="9"/>
      <c r="G18" s="9"/>
      <c r="H18" s="9"/>
    </row>
    <row r="19" spans="1:8" x14ac:dyDescent="0.25">
      <c r="A19" s="22" t="s">
        <v>77</v>
      </c>
      <c r="B19" s="9"/>
      <c r="C19" s="9"/>
      <c r="D19" s="9"/>
      <c r="E19" s="9"/>
      <c r="F19" s="9"/>
      <c r="G19" s="9"/>
      <c r="H19" s="9"/>
    </row>
    <row r="20" spans="1:8" x14ac:dyDescent="0.25">
      <c r="A20" s="4" t="s">
        <v>21</v>
      </c>
      <c r="B20" s="9">
        <v>0</v>
      </c>
      <c r="C20" s="9">
        <v>-2000000</v>
      </c>
      <c r="D20" s="9">
        <v>-1759403</v>
      </c>
      <c r="E20" s="9">
        <v>0</v>
      </c>
      <c r="F20" s="9"/>
      <c r="G20" s="9"/>
      <c r="H20" s="9"/>
    </row>
    <row r="21" spans="1:8" x14ac:dyDescent="0.25">
      <c r="A21" s="4" t="s">
        <v>22</v>
      </c>
      <c r="B21" s="9">
        <v>-2000000</v>
      </c>
      <c r="C21" s="9">
        <v>-47287546</v>
      </c>
      <c r="D21" s="9">
        <v>-34628815</v>
      </c>
      <c r="E21" s="9">
        <v>0</v>
      </c>
      <c r="F21" s="9"/>
      <c r="G21" s="9"/>
      <c r="H21" s="9"/>
    </row>
    <row r="22" spans="1:8" x14ac:dyDescent="0.25">
      <c r="A22" s="4" t="s">
        <v>59</v>
      </c>
      <c r="B22" s="9">
        <v>82513489</v>
      </c>
      <c r="C22" s="9">
        <v>-195492141</v>
      </c>
      <c r="D22" s="9">
        <v>231282371</v>
      </c>
      <c r="E22" s="9">
        <v>-62338400</v>
      </c>
      <c r="F22" s="9">
        <v>-29914088</v>
      </c>
      <c r="G22" s="9">
        <v>-7028443</v>
      </c>
      <c r="H22" s="9"/>
    </row>
    <row r="23" spans="1:8" x14ac:dyDescent="0.25">
      <c r="A23" s="4" t="s">
        <v>16</v>
      </c>
      <c r="B23" s="9">
        <v>-10108527</v>
      </c>
      <c r="C23" s="9">
        <v>0</v>
      </c>
      <c r="D23" s="9"/>
      <c r="E23" s="9">
        <v>0</v>
      </c>
      <c r="F23" s="9">
        <v>0</v>
      </c>
      <c r="G23" s="9"/>
      <c r="H23" s="9"/>
    </row>
    <row r="24" spans="1:8" x14ac:dyDescent="0.25">
      <c r="A24" s="4" t="s">
        <v>105</v>
      </c>
      <c r="B24" s="9">
        <v>0</v>
      </c>
      <c r="C24" s="9">
        <v>0</v>
      </c>
      <c r="D24" s="9"/>
      <c r="E24" s="9">
        <v>0</v>
      </c>
      <c r="F24" s="9">
        <v>0</v>
      </c>
      <c r="G24" s="9"/>
      <c r="H24" s="9">
        <v>100773002</v>
      </c>
    </row>
    <row r="25" spans="1:8" x14ac:dyDescent="0.25">
      <c r="A25" s="4" t="s">
        <v>106</v>
      </c>
      <c r="B25" s="9">
        <v>0</v>
      </c>
      <c r="C25" s="9">
        <v>0</v>
      </c>
      <c r="D25" s="9"/>
      <c r="E25" s="9">
        <v>0</v>
      </c>
      <c r="F25" s="9">
        <v>0</v>
      </c>
      <c r="G25" s="9"/>
      <c r="H25" s="9">
        <v>-43064586</v>
      </c>
    </row>
    <row r="26" spans="1:8" x14ac:dyDescent="0.25">
      <c r="B26" s="17">
        <f t="shared" ref="B26:H26" si="2">SUM(B19:B25)</f>
        <v>70404962</v>
      </c>
      <c r="C26" s="17">
        <f t="shared" si="2"/>
        <v>-244779687</v>
      </c>
      <c r="D26" s="17">
        <f t="shared" si="2"/>
        <v>194894153</v>
      </c>
      <c r="E26" s="17">
        <f t="shared" si="2"/>
        <v>-62338400</v>
      </c>
      <c r="F26" s="17">
        <f t="shared" si="2"/>
        <v>-29914088</v>
      </c>
      <c r="G26" s="17">
        <f t="shared" si="2"/>
        <v>-7028443</v>
      </c>
      <c r="H26" s="17">
        <f t="shared" si="2"/>
        <v>57708416</v>
      </c>
    </row>
    <row r="27" spans="1:8" x14ac:dyDescent="0.25">
      <c r="A27" s="1" t="s">
        <v>78</v>
      </c>
      <c r="B27" s="8">
        <f t="shared" ref="B27:H27" si="3">B10+B17+B26</f>
        <v>907089</v>
      </c>
      <c r="C27" s="8">
        <f t="shared" si="3"/>
        <v>3387209</v>
      </c>
      <c r="D27" s="8">
        <f t="shared" si="3"/>
        <v>4668962</v>
      </c>
      <c r="E27" s="8">
        <f t="shared" si="3"/>
        <v>-9487978</v>
      </c>
      <c r="F27" s="8">
        <f t="shared" si="3"/>
        <v>-266074</v>
      </c>
      <c r="G27" s="8">
        <f t="shared" si="3"/>
        <v>11097632</v>
      </c>
      <c r="H27" s="8">
        <f t="shared" si="3"/>
        <v>2199292</v>
      </c>
    </row>
    <row r="28" spans="1:8" x14ac:dyDescent="0.25">
      <c r="A28" s="23" t="s">
        <v>79</v>
      </c>
      <c r="B28" s="9">
        <v>11218904</v>
      </c>
      <c r="C28" s="9">
        <v>12125993</v>
      </c>
      <c r="D28" s="9">
        <v>15513202</v>
      </c>
      <c r="E28" s="9">
        <v>20182164</v>
      </c>
      <c r="F28" s="9">
        <v>10694186</v>
      </c>
      <c r="G28" s="9">
        <v>10428112</v>
      </c>
      <c r="H28" s="9">
        <v>669520</v>
      </c>
    </row>
    <row r="29" spans="1:8" x14ac:dyDescent="0.25">
      <c r="A29" s="22" t="s">
        <v>80</v>
      </c>
      <c r="B29" s="8">
        <f>SUM(B27:B28)</f>
        <v>12125993</v>
      </c>
      <c r="C29" s="8">
        <f>SUM(C27:C28)</f>
        <v>15513202</v>
      </c>
      <c r="D29" s="8">
        <f>SUM(D27:D28)</f>
        <v>20182164</v>
      </c>
      <c r="E29" s="8">
        <f>SUM(E27:E28)</f>
        <v>10694186</v>
      </c>
      <c r="F29" s="8">
        <f>SUM(F27:F28)</f>
        <v>10428112</v>
      </c>
      <c r="G29" s="30">
        <f t="shared" ref="G29:H29" si="4">SUM(G27:G28)</f>
        <v>21525744</v>
      </c>
      <c r="H29" s="8">
        <f t="shared" si="4"/>
        <v>2868812</v>
      </c>
    </row>
    <row r="30" spans="1:8" x14ac:dyDescent="0.25">
      <c r="A30" s="22"/>
      <c r="B30" s="1"/>
      <c r="C30" s="1"/>
      <c r="D30" s="1"/>
      <c r="E30" s="1"/>
      <c r="F30" s="1"/>
      <c r="G30" s="30">
        <v>669520</v>
      </c>
      <c r="H30" s="31"/>
    </row>
    <row r="31" spans="1:8" x14ac:dyDescent="0.25">
      <c r="A31" s="22" t="s">
        <v>81</v>
      </c>
      <c r="B31" s="7">
        <f>B10/('1'!B54/10)</f>
        <v>-3.8571358086358085</v>
      </c>
      <c r="C31" s="7">
        <f>C10/('1'!C54/10)</f>
        <v>13.890508547008547</v>
      </c>
      <c r="D31" s="7">
        <f>D10/('1'!D54/10)</f>
        <v>-9.1126891795073615</v>
      </c>
      <c r="E31" s="7">
        <f>E10/('1'!E54/10)</f>
        <v>2.257280430007703</v>
      </c>
      <c r="F31" s="7">
        <f>F10/('1'!F54/10)</f>
        <v>1.2409358318449228</v>
      </c>
      <c r="G31" s="7">
        <f>G10/('1'!G54/10)</f>
        <v>0.69274558826339938</v>
      </c>
      <c r="H31" s="7">
        <f>H10/('1'!H54/10)</f>
        <v>-1.6805472295540351</v>
      </c>
    </row>
    <row r="32" spans="1:8" x14ac:dyDescent="0.25">
      <c r="A32" s="22" t="s">
        <v>82</v>
      </c>
      <c r="B32" s="9">
        <f>'1'!B54/10</f>
        <v>18018000</v>
      </c>
      <c r="C32" s="9">
        <f>'1'!C54/10</f>
        <v>18018000</v>
      </c>
      <c r="D32" s="9">
        <f>'1'!D54/10</f>
        <v>19819800</v>
      </c>
      <c r="E32" s="9">
        <f>'1'!E54/10</f>
        <v>23783760</v>
      </c>
      <c r="F32" s="9">
        <f>'1'!F54/10</f>
        <v>26162136</v>
      </c>
      <c r="G32" s="9">
        <f>'1'!G54/10</f>
        <v>28778350</v>
      </c>
      <c r="H32" s="9">
        <f>'1'!H54/10</f>
        <v>31656185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RowHeight="15" x14ac:dyDescent="0.25"/>
  <sheetData>
    <row r="1" spans="1:8" ht="15.75" x14ac:dyDescent="0.25">
      <c r="A1" s="6" t="s">
        <v>102</v>
      </c>
      <c r="B1" s="2"/>
      <c r="C1" s="2"/>
      <c r="D1" s="2"/>
      <c r="E1" s="2"/>
    </row>
    <row r="2" spans="1:8" x14ac:dyDescent="0.25">
      <c r="A2" s="6" t="s">
        <v>66</v>
      </c>
    </row>
    <row r="3" spans="1:8" x14ac:dyDescent="0.25">
      <c r="A3" s="6" t="s">
        <v>67</v>
      </c>
    </row>
    <row r="4" spans="1:8" x14ac:dyDescent="0.25">
      <c r="B4">
        <v>2013</v>
      </c>
      <c r="C4">
        <v>2014</v>
      </c>
      <c r="D4">
        <v>2015</v>
      </c>
      <c r="E4">
        <v>2016</v>
      </c>
      <c r="F4">
        <v>2017</v>
      </c>
    </row>
    <row r="5" spans="1:8" x14ac:dyDescent="0.25">
      <c r="A5" t="s">
        <v>68</v>
      </c>
      <c r="B5" s="29">
        <f>'2'!B26/'1'!B24</f>
        <v>1.9645983263895826E-3</v>
      </c>
      <c r="C5" s="29">
        <f>'2'!C26/'1'!C24</f>
        <v>1.5207632995409649E-2</v>
      </c>
      <c r="D5" s="29">
        <f>'2'!D26/'1'!D24</f>
        <v>7.2175888853577381E-3</v>
      </c>
      <c r="E5" s="29">
        <f>'2'!E26/'1'!E24</f>
        <v>4.754911715919282E-4</v>
      </c>
      <c r="F5" s="29">
        <f>'2'!F26/'1'!F24</f>
        <v>-1.1687407217319071E-2</v>
      </c>
      <c r="G5" s="29"/>
      <c r="H5" s="29"/>
    </row>
    <row r="6" spans="1:8" x14ac:dyDescent="0.25">
      <c r="A6" t="s">
        <v>69</v>
      </c>
      <c r="B6" s="29">
        <f>'2'!B26/'1'!B59</f>
        <v>2.1603418079142169E-3</v>
      </c>
      <c r="C6" s="29">
        <f>'2'!C26/'1'!C59</f>
        <v>1.573866078622211E-2</v>
      </c>
      <c r="D6" s="29">
        <f>'2'!D26/'1'!D59</f>
        <v>7.7888567274399462E-3</v>
      </c>
      <c r="E6" s="29">
        <f>'2'!E26/'1'!E59</f>
        <v>5.1177912294302313E-4</v>
      </c>
      <c r="F6" s="29">
        <f>'2'!F26/'1'!F59</f>
        <v>-1.257677298145015E-2</v>
      </c>
      <c r="G6" s="29"/>
      <c r="H6" s="29"/>
    </row>
    <row r="7" spans="1:8" x14ac:dyDescent="0.25">
      <c r="A7" t="s">
        <v>70</v>
      </c>
      <c r="B7" s="29">
        <f>'1'!B29/'1'!B54</f>
        <v>0.3509206127206127</v>
      </c>
      <c r="C7" s="29">
        <f>'1'!C29/'1'!C54</f>
        <v>0.33982060162060163</v>
      </c>
      <c r="D7" s="29">
        <f>'1'!D29/'1'!D54</f>
        <v>0.30005082291445928</v>
      </c>
      <c r="E7" s="29">
        <f>'1'!E29/'1'!E54</f>
        <v>0.25004235242871609</v>
      </c>
      <c r="F7" s="29">
        <f>'1'!F29/'1'!F54</f>
        <v>0.22731122948065097</v>
      </c>
      <c r="G7" s="29"/>
      <c r="H7" s="29"/>
    </row>
    <row r="8" spans="1:8" x14ac:dyDescent="0.25">
      <c r="A8" t="s">
        <v>71</v>
      </c>
      <c r="B8" s="29">
        <f>'1'!B9/'1'!B33</f>
        <v>1.7252108964462107</v>
      </c>
      <c r="C8" s="29">
        <f>'1'!C9/'1'!C33</f>
        <v>4.2812982961474084</v>
      </c>
      <c r="D8" s="29">
        <f>'1'!D9/'1'!D33</f>
        <v>2.1910710197498116</v>
      </c>
      <c r="E8" s="29">
        <f>'1'!E9/'1'!E33</f>
        <v>2.2842588627571279</v>
      </c>
      <c r="F8" s="29">
        <f>'1'!F9/'1'!F33</f>
        <v>2.1506463849577098</v>
      </c>
      <c r="G8" s="29"/>
      <c r="H8" s="29"/>
    </row>
    <row r="9" spans="1:8" x14ac:dyDescent="0.25">
      <c r="A9" t="s">
        <v>72</v>
      </c>
      <c r="B9" s="29">
        <f>'2'!B26/'2'!B5</f>
        <v>2.248024387265584E-2</v>
      </c>
      <c r="C9" s="29">
        <f>'2'!C26/'2'!C5</f>
        <v>0.12656159005603301</v>
      </c>
      <c r="D9" s="29">
        <f>'2'!D26/'2'!D5</f>
        <v>8.1865821086008594E-2</v>
      </c>
      <c r="E9" s="29">
        <f>'2'!E26/'2'!E5</f>
        <v>7.41638965022926E-3</v>
      </c>
      <c r="F9" s="29">
        <f>'2'!F26/'2'!F5</f>
        <v>-0.31086168025028105</v>
      </c>
      <c r="G9" s="29"/>
      <c r="H9" s="29"/>
    </row>
    <row r="10" spans="1:8" x14ac:dyDescent="0.25">
      <c r="A10" t="s">
        <v>73</v>
      </c>
      <c r="B10" s="29">
        <f>'2'!B17/'2'!B5</f>
        <v>9.2032051616913899E-2</v>
      </c>
      <c r="C10" s="29">
        <f>'2'!C17/'2'!C5</f>
        <v>0.1946768931933725</v>
      </c>
      <c r="D10" s="29">
        <f>'2'!D17/'2'!D5</f>
        <v>0.13448430701696612</v>
      </c>
      <c r="E10" s="29">
        <f>'2'!E17/'2'!E5</f>
        <v>6.0617464014035324E-2</v>
      </c>
      <c r="F10" s="29">
        <f>'2'!F17/'2'!F5</f>
        <v>-0.24684330982558728</v>
      </c>
      <c r="G10" s="29"/>
      <c r="H10" s="29"/>
    </row>
    <row r="11" spans="1:8" x14ac:dyDescent="0.25">
      <c r="A11" t="s">
        <v>74</v>
      </c>
      <c r="B11" s="29">
        <f>'2'!B26/('1'!B59+'1'!B29)</f>
        <v>2.1362950955532692E-3</v>
      </c>
      <c r="C11" s="29">
        <f>'2'!C26/('1'!C59+'1'!C29)</f>
        <v>1.5571143821968909E-2</v>
      </c>
      <c r="D11" s="29">
        <f>'2'!D26/('1'!D59+'1'!D29)</f>
        <v>7.7084183436268994E-3</v>
      </c>
      <c r="E11" s="29">
        <f>'2'!E26/('1'!E59+'1'!E29)</f>
        <v>5.0649415320241074E-4</v>
      </c>
      <c r="F11" s="29">
        <f>'2'!F26/('1'!F59+'1'!F29)</f>
        <v>-1.2445316672473134E-2</v>
      </c>
      <c r="G11" s="29"/>
      <c r="H11" s="29"/>
    </row>
    <row r="12" spans="1:8" x14ac:dyDescent="0.25">
      <c r="B12" s="29"/>
      <c r="C12" s="29"/>
      <c r="D12" s="29"/>
      <c r="E12" s="29"/>
      <c r="F12" s="29"/>
      <c r="G12" s="29"/>
      <c r="H12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2020-04-11T14:43:09Z</dcterms:modified>
</cp:coreProperties>
</file>