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Annual\"/>
    </mc:Choice>
  </mc:AlternateContent>
  <bookViews>
    <workbookView xWindow="0" yWindow="0" windowWidth="20490" windowHeight="753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3" l="1"/>
  <c r="H24" i="3"/>
  <c r="H26" i="3" s="1"/>
  <c r="H28" i="3" s="1"/>
  <c r="H14" i="3"/>
  <c r="H9" i="3"/>
  <c r="H30" i="3" s="1"/>
  <c r="H27" i="2"/>
  <c r="H21" i="2"/>
  <c r="H9" i="2"/>
  <c r="H7" i="2"/>
  <c r="H35" i="1"/>
  <c r="H44" i="1"/>
  <c r="H43" i="1"/>
  <c r="H41" i="1"/>
  <c r="H37" i="1"/>
  <c r="H27" i="1"/>
  <c r="H22" i="1"/>
  <c r="H12" i="1"/>
  <c r="H18" i="1" s="1"/>
  <c r="H6" i="1"/>
  <c r="H13" i="2" l="1"/>
  <c r="H17" i="2" s="1"/>
  <c r="H19" i="2" s="1"/>
  <c r="H24" i="2" s="1"/>
  <c r="H26" i="2" s="1"/>
  <c r="C31" i="3"/>
  <c r="D31" i="3"/>
  <c r="E31" i="3"/>
  <c r="F31" i="3"/>
  <c r="G31" i="3"/>
  <c r="B31" i="3"/>
  <c r="C27" i="2"/>
  <c r="D27" i="2"/>
  <c r="E27" i="2"/>
  <c r="F27" i="2"/>
  <c r="G27" i="2"/>
  <c r="B27" i="2"/>
  <c r="C44" i="1"/>
  <c r="D44" i="1"/>
  <c r="E44" i="1"/>
  <c r="F44" i="1"/>
  <c r="G44" i="1"/>
  <c r="B44" i="1"/>
  <c r="C14" i="3" l="1"/>
  <c r="D14" i="3"/>
  <c r="B14" i="3"/>
  <c r="C22" i="1"/>
  <c r="D22" i="1"/>
  <c r="C6" i="1"/>
  <c r="D6" i="1"/>
  <c r="B6" i="1"/>
  <c r="G14" i="3" l="1"/>
  <c r="G21" i="2"/>
  <c r="G27" i="1"/>
  <c r="G6" i="1"/>
  <c r="C24" i="3"/>
  <c r="D24" i="3"/>
  <c r="E24" i="3"/>
  <c r="F24" i="3"/>
  <c r="G24" i="3"/>
  <c r="B24" i="3"/>
  <c r="E14" i="3"/>
  <c r="F14" i="3"/>
  <c r="C9" i="3"/>
  <c r="C30" i="3" s="1"/>
  <c r="D9" i="3"/>
  <c r="D30" i="3" s="1"/>
  <c r="E9" i="3"/>
  <c r="F9" i="3"/>
  <c r="F30" i="3" s="1"/>
  <c r="G9" i="3"/>
  <c r="G30" i="3" s="1"/>
  <c r="B9" i="3"/>
  <c r="G7" i="2"/>
  <c r="G9" i="2"/>
  <c r="C9" i="2"/>
  <c r="D9" i="2"/>
  <c r="E9" i="2"/>
  <c r="F9" i="2"/>
  <c r="B9" i="2"/>
  <c r="C7" i="2"/>
  <c r="D7" i="2"/>
  <c r="E7" i="2"/>
  <c r="E13" i="2" s="1"/>
  <c r="F7" i="2"/>
  <c r="B7" i="2"/>
  <c r="B13" i="2" s="1"/>
  <c r="C27" i="1"/>
  <c r="C35" i="1" s="1"/>
  <c r="D27" i="1"/>
  <c r="D35" i="1" s="1"/>
  <c r="E27" i="1"/>
  <c r="E35" i="1" s="1"/>
  <c r="F27" i="1"/>
  <c r="B27" i="1"/>
  <c r="E22" i="1"/>
  <c r="F22" i="1"/>
  <c r="G22" i="1"/>
  <c r="B22" i="1"/>
  <c r="C37" i="1"/>
  <c r="D37" i="1"/>
  <c r="D7" i="4" s="1"/>
  <c r="E37" i="1"/>
  <c r="F37" i="1"/>
  <c r="G37" i="1"/>
  <c r="G7" i="4" s="1"/>
  <c r="B37" i="1"/>
  <c r="C12" i="1"/>
  <c r="C8" i="4" s="1"/>
  <c r="D12" i="1"/>
  <c r="E12" i="1"/>
  <c r="F12" i="1"/>
  <c r="F8" i="4" s="1"/>
  <c r="G12" i="1"/>
  <c r="B12" i="1"/>
  <c r="E6" i="1"/>
  <c r="E18" i="1" s="1"/>
  <c r="F6" i="1"/>
  <c r="D8" i="4" l="1"/>
  <c r="C18" i="1"/>
  <c r="E8" i="4"/>
  <c r="B35" i="1"/>
  <c r="F18" i="1"/>
  <c r="F35" i="1"/>
  <c r="G35" i="1"/>
  <c r="D18" i="1"/>
  <c r="B8" i="4"/>
  <c r="F43" i="1"/>
  <c r="F7" i="4"/>
  <c r="E43" i="1"/>
  <c r="E7" i="4"/>
  <c r="B17" i="2"/>
  <c r="B19" i="2" s="1"/>
  <c r="B24" i="2" s="1"/>
  <c r="B10" i="4"/>
  <c r="B26" i="3"/>
  <c r="B28" i="3" s="1"/>
  <c r="B43" i="1"/>
  <c r="B7" i="4"/>
  <c r="E17" i="2"/>
  <c r="E19" i="2" s="1"/>
  <c r="E24" i="2" s="1"/>
  <c r="E5" i="4" s="1"/>
  <c r="E10" i="4"/>
  <c r="G8" i="4"/>
  <c r="C43" i="1"/>
  <c r="C7" i="4"/>
  <c r="C41" i="1"/>
  <c r="F13" i="2"/>
  <c r="D26" i="3"/>
  <c r="D28" i="3" s="1"/>
  <c r="C13" i="2"/>
  <c r="B30" i="3"/>
  <c r="B41" i="1"/>
  <c r="B18" i="1"/>
  <c r="G18" i="1"/>
  <c r="D13" i="2"/>
  <c r="D41" i="1"/>
  <c r="E26" i="3"/>
  <c r="E28" i="3" s="1"/>
  <c r="C26" i="3"/>
  <c r="C28" i="3" s="1"/>
  <c r="F26" i="3"/>
  <c r="F28" i="3" s="1"/>
  <c r="E30" i="3"/>
  <c r="G26" i="3"/>
  <c r="G28" i="3" s="1"/>
  <c r="G13" i="2"/>
  <c r="G10" i="4" s="1"/>
  <c r="G41" i="1"/>
  <c r="F41" i="1"/>
  <c r="E41" i="1"/>
  <c r="G43" i="1"/>
  <c r="D43" i="1"/>
  <c r="D17" i="2" l="1"/>
  <c r="D19" i="2" s="1"/>
  <c r="D24" i="2" s="1"/>
  <c r="D10" i="4"/>
  <c r="F17" i="2"/>
  <c r="F19" i="2" s="1"/>
  <c r="F24" i="2" s="1"/>
  <c r="F10" i="4"/>
  <c r="B26" i="2"/>
  <c r="B6" i="4"/>
  <c r="B5" i="4"/>
  <c r="B9" i="4"/>
  <c r="B11" i="4"/>
  <c r="C17" i="2"/>
  <c r="C19" i="2" s="1"/>
  <c r="C24" i="2" s="1"/>
  <c r="C10" i="4"/>
  <c r="E26" i="2"/>
  <c r="E9" i="4"/>
  <c r="E11" i="4"/>
  <c r="E6" i="4"/>
  <c r="G17" i="2"/>
  <c r="G19" i="2" s="1"/>
  <c r="G24" i="2" s="1"/>
  <c r="C26" i="2" l="1"/>
  <c r="C11" i="4"/>
  <c r="C6" i="4"/>
  <c r="C5" i="4"/>
  <c r="C9" i="4"/>
  <c r="F26" i="2"/>
  <c r="F11" i="4"/>
  <c r="F9" i="4"/>
  <c r="F6" i="4"/>
  <c r="F5" i="4"/>
  <c r="D5" i="4"/>
  <c r="D9" i="4"/>
  <c r="D11" i="4"/>
  <c r="D6" i="4"/>
  <c r="D26" i="2"/>
  <c r="G26" i="2"/>
  <c r="G6" i="4"/>
  <c r="G5" i="4"/>
  <c r="G11" i="4"/>
  <c r="G9" i="4"/>
</calcChain>
</file>

<file path=xl/sharedStrings.xml><?xml version="1.0" encoding="utf-8"?>
<sst xmlns="http://schemas.openxmlformats.org/spreadsheetml/2006/main" count="88" uniqueCount="78">
  <si>
    <t>ASSETS</t>
  </si>
  <si>
    <t>NON CURRENT ASSETS</t>
  </si>
  <si>
    <t>CURRENT ASSETS</t>
  </si>
  <si>
    <t>Cash and Cash Equivalents</t>
  </si>
  <si>
    <t>Retained Earnings</t>
  </si>
  <si>
    <t>Gross Profit</t>
  </si>
  <si>
    <t>Operating Profit</t>
  </si>
  <si>
    <t>Cost of goods sold</t>
  </si>
  <si>
    <t>Inventories</t>
  </si>
  <si>
    <t xml:space="preserve">Acquisition of Fixed Assets </t>
  </si>
  <si>
    <t>Advances,  Deposits and Prepayments</t>
  </si>
  <si>
    <t>Selling And Distribution Expenses</t>
  </si>
  <si>
    <t>Financial Expenses</t>
  </si>
  <si>
    <t>Property,Plant  and  Equipment etc - At Cost Less Depreciation</t>
  </si>
  <si>
    <t>Short term Borrowings</t>
  </si>
  <si>
    <t>Administrative Expenses</t>
  </si>
  <si>
    <t>Cash Received from Customers and Others</t>
  </si>
  <si>
    <t>Accounts Receivable</t>
  </si>
  <si>
    <t>Share Capital</t>
  </si>
  <si>
    <t>Current Portion of Long Term Loan</t>
  </si>
  <si>
    <t>Sundry Creditors</t>
  </si>
  <si>
    <t>Liabilities for Expenses</t>
  </si>
  <si>
    <t>Provision for Tax Liabilities</t>
  </si>
  <si>
    <t>Workers Profit Participation Fund</t>
  </si>
  <si>
    <t>Long Term Loan</t>
  </si>
  <si>
    <t>Deferred Liabilities</t>
  </si>
  <si>
    <t>Cash Paid to Suppliers, Employees</t>
  </si>
  <si>
    <t>Payment to Others</t>
  </si>
  <si>
    <t>Short Term Loan</t>
  </si>
  <si>
    <t>Capital Work-in-Progress</t>
  </si>
  <si>
    <t>Payable to Other</t>
  </si>
  <si>
    <t>Non- operating Income</t>
  </si>
  <si>
    <t>Provision for Tax</t>
  </si>
  <si>
    <t>Deferred Tax</t>
  </si>
  <si>
    <t>Received from IPO Proceed</t>
  </si>
  <si>
    <t>Dividend Paid</t>
  </si>
  <si>
    <t>Debt to Equity</t>
  </si>
  <si>
    <t>Current Ratio</t>
  </si>
  <si>
    <t>Net Margin</t>
  </si>
  <si>
    <t>Operating Margin</t>
  </si>
  <si>
    <t xml:space="preserve"> Pre-operating Expenses</t>
  </si>
  <si>
    <t>Preliminary Expenses</t>
  </si>
  <si>
    <t>Share Money Deposit</t>
  </si>
  <si>
    <t>Pre-operating Expenses</t>
  </si>
  <si>
    <t>Ratio</t>
  </si>
  <si>
    <t>As at year end</t>
  </si>
  <si>
    <t>Liabilities and Capital</t>
  </si>
  <si>
    <t>Liabilities</t>
  </si>
  <si>
    <t>Non Current Liabilities</t>
  </si>
  <si>
    <t>Shareholders’ Equity</t>
  </si>
  <si>
    <t>Current Liabilities</t>
  </si>
  <si>
    <t>Net assets value per share</t>
  </si>
  <si>
    <t>Shares to calculate NAVPS</t>
  </si>
  <si>
    <t>Income Statement</t>
  </si>
  <si>
    <t>Net Revenues</t>
  </si>
  <si>
    <t>Operating Incomes/Expenses</t>
  </si>
  <si>
    <t>Non-Operating Income/(Expenses)</t>
  </si>
  <si>
    <t>Profit Before contribution to WPPF</t>
  </si>
  <si>
    <t>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</si>
  <si>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</si>
  <si>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</si>
  <si>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</si>
  <si>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</si>
  <si>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</si>
  <si>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</si>
  <si>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</si>
  <si>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</si>
  <si>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</si>
  <si>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</si>
  <si>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</si>
  <si>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</si>
  <si>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</si>
  <si>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</si>
  <si>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</si>
  <si>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</si>
  <si>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</si>
  <si>
    <t>Nahee Aliminium Composite Panel Ltd.</t>
  </si>
  <si>
    <t>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</si>
</sst>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0.0%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41" fontId="0" fillId="0" borderId="0" xfId="0" applyNumberFormat="1"/>
    <xf numFmtId="41" fontId="1" fillId="0" borderId="0" xfId="0" applyNumberFormat="1" applyFont="1"/>
    <xf numFmtId="41" fontId="0" fillId="0" borderId="0" xfId="0" applyNumberFormat="1" applyFont="1"/>
    <xf numFmtId="164" fontId="0" fillId="0" borderId="0" xfId="0" applyNumberFormat="1"/>
    <xf numFmtId="41" fontId="0" fillId="0" borderId="1" xfId="0" applyNumberFormat="1" applyBorder="1"/>
    <xf numFmtId="41" fontId="0" fillId="0" borderId="0" xfId="0" applyNumberFormat="1" applyBorder="1"/>
    <xf numFmtId="41" fontId="0" fillId="0" borderId="0" xfId="0" applyNumberFormat="1" applyFont="1" applyBorder="1"/>
    <xf numFmtId="41" fontId="1" fillId="0" borderId="0" xfId="0" applyNumberFormat="1" applyFont="1" applyBorder="1"/>
    <xf numFmtId="41" fontId="1" fillId="0" borderId="2" xfId="0" applyNumberFormat="1" applyFont="1" applyBorder="1"/>
    <xf numFmtId="165" fontId="1" fillId="0" borderId="0" xfId="0" applyNumberFormat="1" applyFont="1"/>
    <xf numFmtId="165" fontId="1" fillId="0" borderId="3" xfId="0" applyNumberFormat="1" applyFont="1" applyBorder="1"/>
    <xf numFmtId="165" fontId="0" fillId="0" borderId="0" xfId="0" applyNumberFormat="1"/>
    <xf numFmtId="41" fontId="1" fillId="0" borderId="4" xfId="0" applyNumberFormat="1" applyFont="1" applyBorder="1"/>
    <xf numFmtId="41" fontId="0" fillId="0" borderId="0" xfId="0" applyNumberFormat="1" applyAlignment="1">
      <alignment wrapText="1"/>
    </xf>
    <xf numFmtId="41" fontId="3" fillId="0" borderId="4" xfId="0" applyNumberFormat="1" applyFont="1" applyBorder="1"/>
    <xf numFmtId="166" fontId="0" fillId="0" borderId="0" xfId="1" applyNumberFormat="1" applyFont="1"/>
    <xf numFmtId="167" fontId="0" fillId="0" borderId="0" xfId="0" applyNumberFormat="1"/>
    <xf numFmtId="43" fontId="1" fillId="0" borderId="0" xfId="0" applyNumberFormat="1" applyFont="1"/>
    <xf numFmtId="43" fontId="0" fillId="0" borderId="0" xfId="0" applyNumberFormat="1"/>
    <xf numFmtId="0" fontId="1" fillId="0" borderId="1" xfId="0" applyFont="1" applyBorder="1"/>
    <xf numFmtId="0" fontId="0" fillId="0" borderId="5" xfId="0" applyBorder="1"/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/>
    <xf numFmtId="0" fontId="1" fillId="0" borderId="2" xfId="0" applyFont="1" applyBorder="1"/>
    <xf numFmtId="0" fontId="2" fillId="0" borderId="0" xfId="0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4"/>
  <sheetViews>
    <sheetView workbookViewId="0">
      <pane xSplit="1" ySplit="4" topLeftCell="B26" activePane="bottomRight" state="frozen"/>
      <selection pane="topRight" activeCell="B1" sqref="B1"/>
      <selection pane="bottomLeft" activeCell="A6" sqref="A6"/>
      <selection pane="bottomRight" activeCell="J38" sqref="J38"/>
    </sheetView>
  </sheetViews>
  <sheetFormatPr defaultRowHeight="15" x14ac:dyDescent="0.25"/>
  <cols>
    <col min="1" max="1" width="44" style="1" customWidth="1"/>
    <col min="2" max="2" width="14.5703125" style="1" bestFit="1" customWidth="1"/>
    <col min="3" max="6" width="14.140625" style="1" bestFit="1" customWidth="1"/>
    <col min="7" max="7" width="14.42578125" style="1" bestFit="1" customWidth="1"/>
    <col min="8" max="8" width="14.28515625" style="1" bestFit="1" customWidth="1"/>
    <col min="9" max="16384" width="9.140625" style="1"/>
  </cols>
  <sheetData>
    <row r="1" spans="1:8" x14ac:dyDescent="0.25">
      <c r="A1" s="22" t="s">
        <v>76</v>
      </c>
    </row>
    <row r="2" spans="1:8" x14ac:dyDescent="0.25">
      <c r="A2" s="22" t="s">
        <v>77</v>
      </c>
      <c r="B2"/>
      <c r="C2"/>
      <c r="D2"/>
      <c r="E2"/>
      <c r="F2"/>
      <c r="G2"/>
    </row>
    <row r="3" spans="1:8" x14ac:dyDescent="0.25">
      <c r="A3" s="22" t="s">
        <v>45</v>
      </c>
      <c r="B3"/>
      <c r="C3"/>
      <c r="D3"/>
      <c r="E3"/>
      <c r="F3"/>
      <c r="G3"/>
    </row>
    <row r="4" spans="1:8" s="4" customFormat="1" x14ac:dyDescent="0.25">
      <c r="A4"/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 s="30">
        <v>2019</v>
      </c>
    </row>
    <row r="5" spans="1:8" x14ac:dyDescent="0.25">
      <c r="A5" s="23" t="s">
        <v>0</v>
      </c>
    </row>
    <row r="6" spans="1:8" x14ac:dyDescent="0.25">
      <c r="A6" s="24" t="s">
        <v>1</v>
      </c>
      <c r="B6" s="2">
        <f>SUM(B7:B10)</f>
        <v>62778304</v>
      </c>
      <c r="C6" s="2">
        <f t="shared" ref="C6:D6" si="0">SUM(C7:C10)</f>
        <v>285524193</v>
      </c>
      <c r="D6" s="2">
        <f t="shared" si="0"/>
        <v>360883883</v>
      </c>
      <c r="E6" s="2">
        <f t="shared" ref="E6:F6" si="1">SUM(E7)</f>
        <v>428945517</v>
      </c>
      <c r="F6" s="2">
        <f t="shared" si="1"/>
        <v>384498422</v>
      </c>
      <c r="G6" s="2">
        <f>SUM(G7:G8)</f>
        <v>456297818</v>
      </c>
      <c r="H6" s="2">
        <f>SUM(H7:H8)</f>
        <v>445883785</v>
      </c>
    </row>
    <row r="7" spans="1:8" x14ac:dyDescent="0.25">
      <c r="A7" s="1" t="s">
        <v>13</v>
      </c>
      <c r="B7" s="3">
        <v>60674644</v>
      </c>
      <c r="C7" s="1">
        <v>283063810</v>
      </c>
      <c r="D7" s="1">
        <v>360883883</v>
      </c>
      <c r="E7" s="3">
        <v>428945517</v>
      </c>
      <c r="F7" s="3">
        <v>384498422</v>
      </c>
      <c r="G7" s="1">
        <v>360995898</v>
      </c>
      <c r="H7" s="1">
        <v>445883785</v>
      </c>
    </row>
    <row r="8" spans="1:8" x14ac:dyDescent="0.25">
      <c r="A8" s="1" t="s">
        <v>29</v>
      </c>
      <c r="B8" s="3">
        <v>0</v>
      </c>
      <c r="C8" s="3">
        <v>0</v>
      </c>
      <c r="D8" s="3">
        <v>0</v>
      </c>
      <c r="E8" s="3"/>
      <c r="F8" s="3"/>
      <c r="G8" s="1">
        <v>95301920</v>
      </c>
    </row>
    <row r="9" spans="1:8" x14ac:dyDescent="0.25">
      <c r="A9" s="1" t="s">
        <v>41</v>
      </c>
      <c r="B9" s="3">
        <v>145620</v>
      </c>
      <c r="C9" s="3">
        <v>0</v>
      </c>
      <c r="D9" s="3">
        <v>0</v>
      </c>
      <c r="E9" s="3"/>
      <c r="F9" s="3"/>
    </row>
    <row r="10" spans="1:8" x14ac:dyDescent="0.25">
      <c r="A10" s="1" t="s">
        <v>40</v>
      </c>
      <c r="B10" s="3">
        <v>1958040</v>
      </c>
      <c r="C10" s="1">
        <v>2460383</v>
      </c>
      <c r="D10" s="3">
        <v>0</v>
      </c>
      <c r="E10" s="3"/>
      <c r="F10" s="3"/>
    </row>
    <row r="11" spans="1:8" x14ac:dyDescent="0.25">
      <c r="B11" s="3"/>
      <c r="E11" s="3"/>
      <c r="F11" s="3"/>
    </row>
    <row r="12" spans="1:8" x14ac:dyDescent="0.25">
      <c r="A12" s="24" t="s">
        <v>2</v>
      </c>
      <c r="B12" s="2">
        <f>SUM(B13:B16)</f>
        <v>5980055</v>
      </c>
      <c r="C12" s="2">
        <f t="shared" ref="C12:H12" si="2">SUM(C13:C16)</f>
        <v>95700546</v>
      </c>
      <c r="D12" s="2">
        <f t="shared" si="2"/>
        <v>123642755</v>
      </c>
      <c r="E12" s="2">
        <f t="shared" si="2"/>
        <v>290818586</v>
      </c>
      <c r="F12" s="2">
        <f t="shared" si="2"/>
        <v>415808044</v>
      </c>
      <c r="G12" s="2">
        <f t="shared" si="2"/>
        <v>582457086</v>
      </c>
      <c r="H12" s="2">
        <f t="shared" si="2"/>
        <v>833909775</v>
      </c>
    </row>
    <row r="13" spans="1:8" x14ac:dyDescent="0.25">
      <c r="A13" s="3" t="s">
        <v>8</v>
      </c>
      <c r="B13" s="3"/>
      <c r="C13" s="3">
        <v>56448141</v>
      </c>
      <c r="D13" s="3">
        <v>47626994</v>
      </c>
      <c r="E13" s="3">
        <v>117462797</v>
      </c>
      <c r="F13" s="3">
        <v>174010668</v>
      </c>
      <c r="G13" s="1">
        <v>228541278</v>
      </c>
      <c r="H13" s="1">
        <v>366091800</v>
      </c>
    </row>
    <row r="14" spans="1:8" x14ac:dyDescent="0.25">
      <c r="A14" s="3" t="s">
        <v>10</v>
      </c>
      <c r="B14" s="3">
        <v>35890</v>
      </c>
      <c r="C14" s="3">
        <v>12293545</v>
      </c>
      <c r="D14" s="3">
        <v>28645244</v>
      </c>
      <c r="E14" s="3">
        <v>70045419</v>
      </c>
      <c r="F14" s="3">
        <v>112362681</v>
      </c>
      <c r="G14" s="1">
        <v>122991786</v>
      </c>
      <c r="H14" s="1">
        <v>258296972</v>
      </c>
    </row>
    <row r="15" spans="1:8" x14ac:dyDescent="0.25">
      <c r="A15" s="3" t="s">
        <v>17</v>
      </c>
      <c r="B15" s="3"/>
      <c r="C15" s="1">
        <v>14192060</v>
      </c>
      <c r="D15" s="3">
        <v>43057044</v>
      </c>
      <c r="E15" s="3">
        <v>76711774</v>
      </c>
      <c r="F15" s="3">
        <v>88047874</v>
      </c>
      <c r="G15" s="1">
        <v>107609269</v>
      </c>
      <c r="H15" s="1">
        <v>167501232</v>
      </c>
    </row>
    <row r="16" spans="1:8" x14ac:dyDescent="0.25">
      <c r="A16" s="1" t="s">
        <v>3</v>
      </c>
      <c r="B16" s="1">
        <v>5944165</v>
      </c>
      <c r="C16" s="1">
        <v>12766800</v>
      </c>
      <c r="D16" s="1">
        <v>4313473</v>
      </c>
      <c r="E16" s="1">
        <v>26598596</v>
      </c>
      <c r="F16" s="1">
        <v>41386821</v>
      </c>
      <c r="G16" s="1">
        <v>123314753</v>
      </c>
      <c r="H16" s="1">
        <v>42019771</v>
      </c>
    </row>
    <row r="18" spans="1:11" x14ac:dyDescent="0.25">
      <c r="A18" s="2"/>
      <c r="B18" s="2">
        <f t="shared" ref="B18:H18" si="3">SUM(B6,B12)</f>
        <v>68758359</v>
      </c>
      <c r="C18" s="2">
        <f t="shared" si="3"/>
        <v>381224739</v>
      </c>
      <c r="D18" s="2">
        <f t="shared" si="3"/>
        <v>484526638</v>
      </c>
      <c r="E18" s="2">
        <f t="shared" si="3"/>
        <v>719764103</v>
      </c>
      <c r="F18" s="2">
        <f t="shared" si="3"/>
        <v>800306466</v>
      </c>
      <c r="G18" s="2">
        <f t="shared" si="3"/>
        <v>1038754904</v>
      </c>
      <c r="H18" s="2">
        <f t="shared" si="3"/>
        <v>1279793560</v>
      </c>
      <c r="I18" s="2"/>
      <c r="J18" s="2"/>
      <c r="K18" s="2"/>
    </row>
    <row r="20" spans="1:11" ht="15.75" x14ac:dyDescent="0.25">
      <c r="A20" s="25" t="s">
        <v>46</v>
      </c>
    </row>
    <row r="21" spans="1:11" ht="15.75" x14ac:dyDescent="0.25">
      <c r="A21" s="26" t="s">
        <v>47</v>
      </c>
    </row>
    <row r="22" spans="1:11" s="2" customFormat="1" x14ac:dyDescent="0.25">
      <c r="A22" s="24" t="s">
        <v>48</v>
      </c>
      <c r="B22" s="2">
        <f>SUM(B23:B24)</f>
        <v>0</v>
      </c>
      <c r="C22" s="2">
        <f>SUM(C23:C25)</f>
        <v>197801802</v>
      </c>
      <c r="D22" s="2">
        <f>SUM(D23:D25)</f>
        <v>191937457</v>
      </c>
      <c r="E22" s="2">
        <f t="shared" ref="E22:H22" si="4">SUM(E23:E24)</f>
        <v>90009829</v>
      </c>
      <c r="F22" s="2">
        <f t="shared" si="4"/>
        <v>56438489</v>
      </c>
      <c r="G22" s="2">
        <f t="shared" si="4"/>
        <v>25855172</v>
      </c>
      <c r="H22" s="2">
        <f t="shared" si="4"/>
        <v>23233864</v>
      </c>
    </row>
    <row r="23" spans="1:11" x14ac:dyDescent="0.25">
      <c r="A23" s="1" t="s">
        <v>24</v>
      </c>
      <c r="C23" s="1">
        <v>119698576</v>
      </c>
      <c r="D23" s="1">
        <v>107077688</v>
      </c>
      <c r="E23" s="1">
        <v>75161748</v>
      </c>
      <c r="F23" s="1">
        <v>37892594</v>
      </c>
      <c r="G23" s="1">
        <v>5509241</v>
      </c>
      <c r="H23" s="1">
        <v>0</v>
      </c>
    </row>
    <row r="24" spans="1:11" x14ac:dyDescent="0.25">
      <c r="A24" s="1" t="s">
        <v>25</v>
      </c>
      <c r="C24" s="1">
        <v>1103226</v>
      </c>
      <c r="D24" s="1">
        <v>7859769</v>
      </c>
      <c r="E24" s="1">
        <v>14848081</v>
      </c>
      <c r="F24" s="1">
        <v>18545895</v>
      </c>
      <c r="G24" s="1">
        <v>20345931</v>
      </c>
      <c r="H24" s="1">
        <v>23233864</v>
      </c>
    </row>
    <row r="25" spans="1:11" x14ac:dyDescent="0.25">
      <c r="A25" s="1" t="s">
        <v>42</v>
      </c>
      <c r="C25" s="1">
        <v>77000000</v>
      </c>
      <c r="D25" s="1">
        <v>77000000</v>
      </c>
    </row>
    <row r="27" spans="1:11" x14ac:dyDescent="0.25">
      <c r="A27" s="24" t="s">
        <v>50</v>
      </c>
      <c r="B27" s="2">
        <f>SUM(B28:B33)</f>
        <v>18758359</v>
      </c>
      <c r="C27" s="2">
        <f t="shared" ref="C27:F27" si="5">SUM(C28:C33)</f>
        <v>80712270</v>
      </c>
      <c r="D27" s="2">
        <f t="shared" si="5"/>
        <v>152225840</v>
      </c>
      <c r="E27" s="2">
        <f t="shared" si="5"/>
        <v>207892083</v>
      </c>
      <c r="F27" s="2">
        <f t="shared" si="5"/>
        <v>237534316</v>
      </c>
      <c r="G27" s="2">
        <f>SUM(G28:G34)</f>
        <v>232449149</v>
      </c>
      <c r="H27" s="2">
        <f>SUM(H28:H34)</f>
        <v>293449987</v>
      </c>
    </row>
    <row r="28" spans="1:11" x14ac:dyDescent="0.25">
      <c r="A28" s="1" t="s">
        <v>14</v>
      </c>
      <c r="C28" s="1">
        <v>38689273</v>
      </c>
      <c r="D28" s="1">
        <v>54150781</v>
      </c>
      <c r="E28" s="1">
        <v>91621450</v>
      </c>
      <c r="F28" s="1">
        <v>73306627</v>
      </c>
      <c r="G28" s="1">
        <v>90550174</v>
      </c>
      <c r="H28" s="1">
        <v>90335385</v>
      </c>
    </row>
    <row r="29" spans="1:11" x14ac:dyDescent="0.25">
      <c r="A29" s="1" t="s">
        <v>19</v>
      </c>
      <c r="C29" s="1">
        <v>37000174</v>
      </c>
      <c r="D29" s="1">
        <v>49648896</v>
      </c>
      <c r="E29" s="1">
        <v>49648896</v>
      </c>
      <c r="F29" s="1">
        <v>49648896</v>
      </c>
      <c r="G29" s="1">
        <v>21054623</v>
      </c>
      <c r="H29" s="1">
        <v>7807293</v>
      </c>
    </row>
    <row r="30" spans="1:11" x14ac:dyDescent="0.25">
      <c r="A30" s="1" t="s">
        <v>20</v>
      </c>
      <c r="B30" s="1">
        <v>18702299</v>
      </c>
      <c r="C30" s="1">
        <v>2547423</v>
      </c>
      <c r="D30" s="1">
        <v>17584584</v>
      </c>
      <c r="E30" s="1">
        <v>3346205</v>
      </c>
      <c r="F30" s="1">
        <v>913866</v>
      </c>
      <c r="G30" s="1">
        <v>9518609</v>
      </c>
      <c r="H30" s="1">
        <v>4950828</v>
      </c>
    </row>
    <row r="31" spans="1:11" x14ac:dyDescent="0.25">
      <c r="A31" s="1" t="s">
        <v>21</v>
      </c>
      <c r="B31" s="1">
        <v>56060</v>
      </c>
      <c r="C31" s="1">
        <v>128389</v>
      </c>
      <c r="D31" s="1">
        <v>1459194</v>
      </c>
      <c r="E31" s="1">
        <v>1317142</v>
      </c>
      <c r="F31" s="1">
        <v>1947527</v>
      </c>
      <c r="G31" s="1">
        <v>2509554</v>
      </c>
      <c r="H31" s="1">
        <v>2836061</v>
      </c>
    </row>
    <row r="32" spans="1:11" x14ac:dyDescent="0.25">
      <c r="A32" s="1" t="s">
        <v>22</v>
      </c>
      <c r="C32" s="1">
        <v>2053635</v>
      </c>
      <c r="D32" s="1">
        <v>25966291</v>
      </c>
      <c r="E32" s="1">
        <v>57459378</v>
      </c>
      <c r="F32" s="1">
        <v>104935147</v>
      </c>
      <c r="G32" s="1">
        <v>97448089</v>
      </c>
      <c r="H32" s="1">
        <v>171617108</v>
      </c>
    </row>
    <row r="33" spans="1:8" x14ac:dyDescent="0.25">
      <c r="A33" s="1" t="s">
        <v>23</v>
      </c>
      <c r="C33" s="1">
        <v>293376</v>
      </c>
      <c r="D33" s="1">
        <v>3416094</v>
      </c>
      <c r="E33" s="1">
        <v>4499012</v>
      </c>
      <c r="F33" s="1">
        <v>6782253</v>
      </c>
      <c r="G33" s="1">
        <v>9994464</v>
      </c>
      <c r="H33" s="1">
        <v>14833804</v>
      </c>
    </row>
    <row r="34" spans="1:8" s="3" customFormat="1" x14ac:dyDescent="0.25">
      <c r="A34" s="3" t="s">
        <v>30</v>
      </c>
      <c r="G34" s="1">
        <v>1373636</v>
      </c>
      <c r="H34" s="3">
        <v>1069508</v>
      </c>
    </row>
    <row r="35" spans="1:8" s="3" customFormat="1" x14ac:dyDescent="0.25">
      <c r="B35" s="2">
        <f>B27+B22</f>
        <v>18758359</v>
      </c>
      <c r="C35" s="2">
        <f t="shared" ref="C35:H35" si="6">C27+C22</f>
        <v>278514072</v>
      </c>
      <c r="D35" s="2">
        <f t="shared" si="6"/>
        <v>344163297</v>
      </c>
      <c r="E35" s="2">
        <f t="shared" si="6"/>
        <v>297901912</v>
      </c>
      <c r="F35" s="2">
        <f t="shared" si="6"/>
        <v>293972805</v>
      </c>
      <c r="G35" s="2">
        <f t="shared" si="6"/>
        <v>258304321</v>
      </c>
      <c r="H35" s="2">
        <f t="shared" si="6"/>
        <v>316683851</v>
      </c>
    </row>
    <row r="36" spans="1:8" s="3" customFormat="1" x14ac:dyDescent="0.25"/>
    <row r="37" spans="1:8" x14ac:dyDescent="0.25">
      <c r="A37" s="24" t="s">
        <v>49</v>
      </c>
      <c r="B37" s="2">
        <f>SUM(B38:B39)</f>
        <v>50000000</v>
      </c>
      <c r="C37" s="2">
        <f t="shared" ref="C37:H37" si="7">SUM(C38:C39)</f>
        <v>102710667</v>
      </c>
      <c r="D37" s="2">
        <f t="shared" si="7"/>
        <v>140363341</v>
      </c>
      <c r="E37" s="2">
        <f t="shared" si="7"/>
        <v>421862191</v>
      </c>
      <c r="F37" s="2">
        <f t="shared" si="7"/>
        <v>506333661</v>
      </c>
      <c r="G37" s="2">
        <f t="shared" si="7"/>
        <v>780450583</v>
      </c>
      <c r="H37" s="2">
        <f t="shared" si="7"/>
        <v>963109709</v>
      </c>
    </row>
    <row r="38" spans="1:8" x14ac:dyDescent="0.25">
      <c r="A38" s="1" t="s">
        <v>18</v>
      </c>
      <c r="B38" s="1">
        <v>50000000</v>
      </c>
      <c r="C38" s="1">
        <v>100000000</v>
      </c>
      <c r="D38" s="1">
        <v>100000000</v>
      </c>
      <c r="E38" s="1">
        <v>330000000</v>
      </c>
      <c r="F38" s="1">
        <v>330000000</v>
      </c>
      <c r="G38" s="1">
        <v>528000000</v>
      </c>
      <c r="H38" s="1">
        <v>580800000</v>
      </c>
    </row>
    <row r="39" spans="1:8" x14ac:dyDescent="0.25">
      <c r="A39" s="1" t="s">
        <v>4</v>
      </c>
      <c r="C39" s="1">
        <v>2710667</v>
      </c>
      <c r="D39" s="1">
        <v>40363341</v>
      </c>
      <c r="E39" s="1">
        <v>91862191</v>
      </c>
      <c r="F39" s="1">
        <v>176333661</v>
      </c>
      <c r="G39" s="1">
        <v>252450583</v>
      </c>
      <c r="H39" s="1">
        <v>382309709</v>
      </c>
    </row>
    <row r="41" spans="1:8" x14ac:dyDescent="0.25">
      <c r="A41" s="2"/>
      <c r="B41" s="2">
        <f t="shared" ref="B41:H41" si="8">SUM(B37,B22,B27)</f>
        <v>68758359</v>
      </c>
      <c r="C41" s="2">
        <f t="shared" si="8"/>
        <v>381224739</v>
      </c>
      <c r="D41" s="2">
        <f t="shared" si="8"/>
        <v>484526638</v>
      </c>
      <c r="E41" s="2">
        <f t="shared" si="8"/>
        <v>719764103</v>
      </c>
      <c r="F41" s="2">
        <f t="shared" si="8"/>
        <v>800306466</v>
      </c>
      <c r="G41" s="2">
        <f t="shared" si="8"/>
        <v>1038754904</v>
      </c>
      <c r="H41" s="2">
        <f t="shared" si="8"/>
        <v>1279793560</v>
      </c>
    </row>
    <row r="43" spans="1:8" s="19" customFormat="1" x14ac:dyDescent="0.25">
      <c r="A43" s="20" t="s">
        <v>51</v>
      </c>
      <c r="B43" s="18">
        <f t="shared" ref="B43:H43" si="9">B37/(B38/10)</f>
        <v>10</v>
      </c>
      <c r="C43" s="18">
        <f t="shared" si="9"/>
        <v>10.2710667</v>
      </c>
      <c r="D43" s="18">
        <f t="shared" si="9"/>
        <v>14.036334099999999</v>
      </c>
      <c r="E43" s="18">
        <f t="shared" si="9"/>
        <v>12.783702757575757</v>
      </c>
      <c r="F43" s="18">
        <f t="shared" si="9"/>
        <v>15.343444272727274</v>
      </c>
      <c r="G43" s="18">
        <f t="shared" si="9"/>
        <v>14.781261041666667</v>
      </c>
      <c r="H43" s="18">
        <f t="shared" si="9"/>
        <v>16.582467441460054</v>
      </c>
    </row>
    <row r="44" spans="1:8" x14ac:dyDescent="0.25">
      <c r="A44" s="20" t="s">
        <v>52</v>
      </c>
      <c r="B44" s="1">
        <f>B38/10</f>
        <v>5000000</v>
      </c>
      <c r="C44" s="1">
        <f t="shared" ref="C44:H44" si="10">C38/10</f>
        <v>10000000</v>
      </c>
      <c r="D44" s="1">
        <f t="shared" si="10"/>
        <v>10000000</v>
      </c>
      <c r="E44" s="1">
        <f t="shared" si="10"/>
        <v>33000000</v>
      </c>
      <c r="F44" s="1">
        <f t="shared" si="10"/>
        <v>33000000</v>
      </c>
      <c r="G44" s="1">
        <f t="shared" si="10"/>
        <v>52800000</v>
      </c>
      <c r="H44" s="1">
        <f t="shared" si="10"/>
        <v>58080000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50"/>
  <sheetViews>
    <sheetView workbookViewId="0">
      <pane xSplit="1" ySplit="4" topLeftCell="B10" activePane="bottomRight" state="frozen"/>
      <selection pane="topRight" activeCell="B1" sqref="B1"/>
      <selection pane="bottomLeft" activeCell="A6" sqref="A6"/>
      <selection pane="bottomRight" activeCell="H28" sqref="H28"/>
    </sheetView>
  </sheetViews>
  <sheetFormatPr defaultRowHeight="15" x14ac:dyDescent="0.25"/>
  <cols>
    <col min="1" max="1" width="46.5703125" style="1" customWidth="1"/>
    <col min="2" max="3" width="14.7109375" style="1" bestFit="1" customWidth="1"/>
    <col min="4" max="4" width="15.5703125" style="1" bestFit="1" customWidth="1"/>
    <col min="5" max="6" width="14.7109375" style="1" bestFit="1" customWidth="1"/>
    <col min="7" max="7" width="14.5703125" style="1" customWidth="1"/>
    <col min="8" max="8" width="12.5703125" style="1" bestFit="1" customWidth="1"/>
    <col min="9" max="16384" width="9.140625" style="1"/>
  </cols>
  <sheetData>
    <row r="1" spans="1:8" x14ac:dyDescent="0.25">
      <c r="A1" s="22" t="s">
        <v>76</v>
      </c>
    </row>
    <row r="2" spans="1:8" x14ac:dyDescent="0.25">
      <c r="A2" s="22" t="s">
        <v>53</v>
      </c>
      <c r="B2"/>
      <c r="C2"/>
      <c r="D2"/>
      <c r="E2"/>
      <c r="F2"/>
      <c r="G2"/>
    </row>
    <row r="3" spans="1:8" x14ac:dyDescent="0.25">
      <c r="A3" s="22" t="s">
        <v>45</v>
      </c>
      <c r="B3"/>
      <c r="C3"/>
      <c r="D3"/>
      <c r="E3"/>
      <c r="F3"/>
      <c r="G3"/>
    </row>
    <row r="4" spans="1:8" s="4" customFormat="1" x14ac:dyDescent="0.25">
      <c r="A4"/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 s="30">
        <v>2019</v>
      </c>
    </row>
    <row r="5" spans="1:8" x14ac:dyDescent="0.25">
      <c r="A5" s="20" t="s">
        <v>54</v>
      </c>
      <c r="C5" s="1">
        <v>45555670</v>
      </c>
      <c r="D5" s="1">
        <v>355674563</v>
      </c>
      <c r="E5" s="1">
        <v>400753353</v>
      </c>
      <c r="F5" s="1">
        <v>525890785</v>
      </c>
      <c r="G5" s="1">
        <v>749155485</v>
      </c>
      <c r="H5" s="1">
        <v>985452986</v>
      </c>
    </row>
    <row r="6" spans="1:8" x14ac:dyDescent="0.25">
      <c r="A6" t="s">
        <v>7</v>
      </c>
      <c r="B6" s="5"/>
      <c r="C6" s="5">
        <v>34583586</v>
      </c>
      <c r="D6" s="1">
        <v>236977862</v>
      </c>
      <c r="E6" s="6">
        <v>266227436</v>
      </c>
      <c r="F6" s="6">
        <v>343971447</v>
      </c>
      <c r="G6" s="6">
        <v>487142169</v>
      </c>
      <c r="H6" s="1">
        <v>633912053</v>
      </c>
    </row>
    <row r="7" spans="1:8" x14ac:dyDescent="0.25">
      <c r="A7" s="20" t="s">
        <v>5</v>
      </c>
      <c r="B7" s="2">
        <f>B5-B6</f>
        <v>0</v>
      </c>
      <c r="C7" s="2">
        <f t="shared" ref="C7:H7" si="0">C5-C6</f>
        <v>10972084</v>
      </c>
      <c r="D7" s="13">
        <f t="shared" si="0"/>
        <v>118696701</v>
      </c>
      <c r="E7" s="13">
        <f t="shared" si="0"/>
        <v>134525917</v>
      </c>
      <c r="F7" s="13">
        <f t="shared" si="0"/>
        <v>181919338</v>
      </c>
      <c r="G7" s="13">
        <f t="shared" si="0"/>
        <v>262013316</v>
      </c>
      <c r="H7" s="13">
        <f t="shared" si="0"/>
        <v>351540933</v>
      </c>
    </row>
    <row r="8" spans="1:8" x14ac:dyDescent="0.25">
      <c r="A8" s="27"/>
      <c r="B8" s="2"/>
      <c r="C8" s="2"/>
      <c r="D8" s="2"/>
      <c r="E8" s="2"/>
      <c r="F8" s="2"/>
      <c r="G8" s="2"/>
    </row>
    <row r="9" spans="1:8" x14ac:dyDescent="0.25">
      <c r="A9" s="20" t="s">
        <v>55</v>
      </c>
      <c r="B9" s="2">
        <f>SUM(B10:B11)</f>
        <v>0</v>
      </c>
      <c r="C9" s="2">
        <f t="shared" ref="C9:H9" si="1">SUM(C10:C11)</f>
        <v>2367722</v>
      </c>
      <c r="D9" s="2">
        <f t="shared" si="1"/>
        <v>15110564</v>
      </c>
      <c r="E9" s="2">
        <f t="shared" si="1"/>
        <v>15491229</v>
      </c>
      <c r="F9" s="2">
        <f t="shared" si="1"/>
        <v>21227829</v>
      </c>
      <c r="G9" s="2">
        <f t="shared" si="1"/>
        <v>40002039</v>
      </c>
      <c r="H9" s="2">
        <f t="shared" si="1"/>
        <v>31092152</v>
      </c>
    </row>
    <row r="10" spans="1:8" x14ac:dyDescent="0.25">
      <c r="A10" s="3" t="s">
        <v>15</v>
      </c>
      <c r="B10" s="3"/>
      <c r="C10" s="3">
        <v>2367722</v>
      </c>
      <c r="D10" s="3">
        <v>15110564</v>
      </c>
      <c r="E10" s="3">
        <v>8263531</v>
      </c>
      <c r="F10" s="3">
        <v>10431645</v>
      </c>
      <c r="G10" s="3">
        <v>26779742</v>
      </c>
      <c r="H10" s="1">
        <v>16629996</v>
      </c>
    </row>
    <row r="11" spans="1:8" x14ac:dyDescent="0.25">
      <c r="A11" s="3" t="s">
        <v>11</v>
      </c>
      <c r="B11" s="3"/>
      <c r="C11" s="3"/>
      <c r="D11" s="3"/>
      <c r="E11" s="3">
        <v>7227698</v>
      </c>
      <c r="F11" s="3">
        <v>10796184</v>
      </c>
      <c r="G11" s="3">
        <v>13222297</v>
      </c>
      <c r="H11" s="1">
        <v>14462156</v>
      </c>
    </row>
    <row r="12" spans="1:8" x14ac:dyDescent="0.25">
      <c r="A12" s="3"/>
      <c r="B12" s="3"/>
    </row>
    <row r="13" spans="1:8" x14ac:dyDescent="0.25">
      <c r="A13" s="20" t="s">
        <v>6</v>
      </c>
      <c r="B13" s="2">
        <f>B7-B9</f>
        <v>0</v>
      </c>
      <c r="C13" s="2">
        <f t="shared" ref="C13:H13" si="2">C7-C9</f>
        <v>8604362</v>
      </c>
      <c r="D13" s="2">
        <f t="shared" si="2"/>
        <v>103586137</v>
      </c>
      <c r="E13" s="2">
        <f t="shared" si="2"/>
        <v>119034688</v>
      </c>
      <c r="F13" s="2">
        <f t="shared" si="2"/>
        <v>160691509</v>
      </c>
      <c r="G13" s="2">
        <f t="shared" si="2"/>
        <v>222011277</v>
      </c>
      <c r="H13" s="2">
        <f t="shared" si="2"/>
        <v>320448781</v>
      </c>
    </row>
    <row r="14" spans="1:8" x14ac:dyDescent="0.25">
      <c r="A14" s="28" t="s">
        <v>56</v>
      </c>
      <c r="B14" s="2"/>
      <c r="C14" s="2"/>
      <c r="D14" s="2"/>
      <c r="E14" s="2"/>
      <c r="F14" s="2"/>
      <c r="G14" s="2"/>
    </row>
    <row r="15" spans="1:8" x14ac:dyDescent="0.25">
      <c r="A15" s="1" t="s">
        <v>12</v>
      </c>
      <c r="B15" s="2"/>
      <c r="C15" s="3">
        <v>2443458</v>
      </c>
      <c r="D15" s="3">
        <v>31848170</v>
      </c>
      <c r="E15" s="7">
        <v>24555427</v>
      </c>
      <c r="F15" s="7">
        <v>18264203</v>
      </c>
      <c r="G15" s="7">
        <v>12898410</v>
      </c>
      <c r="H15" s="1">
        <v>10971594</v>
      </c>
    </row>
    <row r="16" spans="1:8" x14ac:dyDescent="0.25">
      <c r="A16" s="1" t="s">
        <v>31</v>
      </c>
      <c r="B16" s="2"/>
      <c r="C16" s="3"/>
      <c r="D16" s="3"/>
      <c r="E16" s="7"/>
      <c r="F16" s="7"/>
      <c r="G16" s="7">
        <v>770875</v>
      </c>
      <c r="H16" s="1">
        <v>1852694</v>
      </c>
    </row>
    <row r="17" spans="1:8" x14ac:dyDescent="0.25">
      <c r="A17" s="20" t="s">
        <v>57</v>
      </c>
      <c r="B17" s="2">
        <f>B13-B15</f>
        <v>0</v>
      </c>
      <c r="C17" s="2">
        <f t="shared" ref="C17:F17" si="3">C13-C15</f>
        <v>6160904</v>
      </c>
      <c r="D17" s="2">
        <f t="shared" si="3"/>
        <v>71737967</v>
      </c>
      <c r="E17" s="2">
        <f t="shared" si="3"/>
        <v>94479261</v>
      </c>
      <c r="F17" s="2">
        <f t="shared" si="3"/>
        <v>142427306</v>
      </c>
      <c r="G17" s="2">
        <f>G13-G15+G16</f>
        <v>209883742</v>
      </c>
      <c r="H17" s="2">
        <f>H13-H15+H16</f>
        <v>311329881</v>
      </c>
    </row>
    <row r="18" spans="1:8" x14ac:dyDescent="0.25">
      <c r="A18" t="s">
        <v>58</v>
      </c>
      <c r="B18" s="7"/>
      <c r="C18" s="7">
        <v>293376</v>
      </c>
      <c r="D18" s="7">
        <v>3416094</v>
      </c>
      <c r="E18" s="3">
        <v>4499012</v>
      </c>
      <c r="F18" s="3">
        <v>6782253</v>
      </c>
      <c r="G18" s="3">
        <v>9994464</v>
      </c>
      <c r="H18" s="1">
        <v>14833804</v>
      </c>
    </row>
    <row r="19" spans="1:8" x14ac:dyDescent="0.25">
      <c r="A19" s="20" t="s">
        <v>59</v>
      </c>
      <c r="B19" s="8">
        <f>B17-B18</f>
        <v>0</v>
      </c>
      <c r="C19" s="8">
        <f t="shared" ref="C19:H19" si="4">C17-C18</f>
        <v>5867528</v>
      </c>
      <c r="D19" s="8">
        <f t="shared" si="4"/>
        <v>68321873</v>
      </c>
      <c r="E19" s="8">
        <f t="shared" si="4"/>
        <v>89980249</v>
      </c>
      <c r="F19" s="8">
        <f t="shared" si="4"/>
        <v>135645053</v>
      </c>
      <c r="G19" s="8">
        <f t="shared" si="4"/>
        <v>199889278</v>
      </c>
      <c r="H19" s="8">
        <f t="shared" si="4"/>
        <v>296496077</v>
      </c>
    </row>
    <row r="20" spans="1:8" x14ac:dyDescent="0.25">
      <c r="B20" s="8"/>
      <c r="C20" s="8"/>
      <c r="D20" s="8"/>
      <c r="E20" s="2"/>
      <c r="F20" s="2"/>
      <c r="G20" s="2"/>
    </row>
    <row r="21" spans="1:8" x14ac:dyDescent="0.25">
      <c r="A21" s="24" t="s">
        <v>60</v>
      </c>
      <c r="B21" s="8"/>
      <c r="C21" s="2">
        <v>-3156861</v>
      </c>
      <c r="D21" s="8">
        <v>-30669199</v>
      </c>
      <c r="E21" s="2">
        <v>-38481399</v>
      </c>
      <c r="F21" s="2">
        <v>-51173583</v>
      </c>
      <c r="G21" s="2">
        <f>SUM(G22:G23)</f>
        <v>-51772356</v>
      </c>
      <c r="H21" s="2">
        <f>SUM(H22:H23)</f>
        <v>-77056952</v>
      </c>
    </row>
    <row r="22" spans="1:8" x14ac:dyDescent="0.25">
      <c r="A22" s="3" t="s">
        <v>32</v>
      </c>
      <c r="B22" s="8"/>
      <c r="C22" s="2"/>
      <c r="D22" s="8"/>
      <c r="E22" s="2"/>
      <c r="F22" s="2"/>
      <c r="G22" s="3">
        <v>-49972320</v>
      </c>
      <c r="H22" s="1">
        <v>-74169019</v>
      </c>
    </row>
    <row r="23" spans="1:8" x14ac:dyDescent="0.25">
      <c r="A23" s="3" t="s">
        <v>33</v>
      </c>
      <c r="B23" s="8"/>
      <c r="C23" s="2"/>
      <c r="D23" s="8"/>
      <c r="E23" s="2"/>
      <c r="F23" s="2"/>
      <c r="G23" s="3">
        <v>-1800036</v>
      </c>
      <c r="H23" s="1">
        <v>-2887933</v>
      </c>
    </row>
    <row r="24" spans="1:8" x14ac:dyDescent="0.25">
      <c r="A24" s="20" t="s">
        <v>61</v>
      </c>
      <c r="B24" s="9">
        <f>B19+B21</f>
        <v>0</v>
      </c>
      <c r="C24" s="9">
        <f t="shared" ref="C24:H24" si="5">C19+C21</f>
        <v>2710667</v>
      </c>
      <c r="D24" s="9">
        <f t="shared" si="5"/>
        <v>37652674</v>
      </c>
      <c r="E24" s="9">
        <f t="shared" si="5"/>
        <v>51498850</v>
      </c>
      <c r="F24" s="9">
        <f t="shared" si="5"/>
        <v>84471470</v>
      </c>
      <c r="G24" s="9">
        <f t="shared" si="5"/>
        <v>148116922</v>
      </c>
      <c r="H24" s="9">
        <f t="shared" si="5"/>
        <v>219439125</v>
      </c>
    </row>
    <row r="25" spans="1:8" x14ac:dyDescent="0.25">
      <c r="A25" s="27"/>
      <c r="B25" s="8"/>
      <c r="C25" s="8"/>
      <c r="D25" s="8"/>
      <c r="E25" s="8"/>
      <c r="F25" s="8"/>
      <c r="G25" s="8"/>
    </row>
    <row r="26" spans="1:8" s="12" customFormat="1" x14ac:dyDescent="0.25">
      <c r="A26" s="20" t="s">
        <v>62</v>
      </c>
      <c r="B26" s="11">
        <f>B24/('1'!B38/10)</f>
        <v>0</v>
      </c>
      <c r="C26" s="11">
        <f>C24/('1'!C38/10)</f>
        <v>0.27106669999999999</v>
      </c>
      <c r="D26" s="11">
        <f>D24/('1'!D38/10)</f>
        <v>3.7652673999999999</v>
      </c>
      <c r="E26" s="11">
        <f>E24/('1'!E38/10)</f>
        <v>1.5605712121212121</v>
      </c>
      <c r="F26" s="11">
        <f>F24/('1'!F38/10)</f>
        <v>2.559741515151515</v>
      </c>
      <c r="G26" s="11">
        <f>G24/('1'!G38/10)</f>
        <v>2.8052447348484848</v>
      </c>
      <c r="H26" s="11">
        <f>H24/('1'!H38/10)</f>
        <v>3.7782218491735535</v>
      </c>
    </row>
    <row r="27" spans="1:8" x14ac:dyDescent="0.25">
      <c r="A27" s="28" t="s">
        <v>63</v>
      </c>
      <c r="B27" s="1">
        <f>'1'!B38/10</f>
        <v>5000000</v>
      </c>
      <c r="C27" s="1">
        <f>'1'!C38/10</f>
        <v>10000000</v>
      </c>
      <c r="D27" s="1">
        <f>'1'!D38/10</f>
        <v>10000000</v>
      </c>
      <c r="E27" s="1">
        <f>'1'!E38/10</f>
        <v>33000000</v>
      </c>
      <c r="F27" s="1">
        <f>'1'!F38/10</f>
        <v>33000000</v>
      </c>
      <c r="G27" s="1">
        <f>'1'!G38/10</f>
        <v>52800000</v>
      </c>
      <c r="H27" s="1">
        <f>'1'!H38/10</f>
        <v>58080000</v>
      </c>
    </row>
    <row r="50" spans="1:2" x14ac:dyDescent="0.25">
      <c r="A50" s="6"/>
      <c r="B50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1"/>
  <sheetViews>
    <sheetView tabSelected="1" workbookViewId="0">
      <pane xSplit="1" ySplit="4" topLeftCell="B20" activePane="bottomRight" state="frozen"/>
      <selection pane="topRight" activeCell="B1" sqref="B1"/>
      <selection pane="bottomLeft" activeCell="A6" sqref="A6"/>
      <selection pane="bottomRight" activeCell="D37" sqref="D37"/>
    </sheetView>
  </sheetViews>
  <sheetFormatPr defaultRowHeight="15" x14ac:dyDescent="0.25"/>
  <cols>
    <col min="1" max="1" width="37.140625" style="1" customWidth="1"/>
    <col min="2" max="6" width="14.5703125" style="1" bestFit="1" customWidth="1"/>
    <col min="7" max="8" width="13.42578125" style="1" bestFit="1" customWidth="1"/>
    <col min="9" max="16384" width="9.140625" style="1"/>
  </cols>
  <sheetData>
    <row r="1" spans="1:8" x14ac:dyDescent="0.25">
      <c r="A1" s="22" t="s">
        <v>76</v>
      </c>
    </row>
    <row r="2" spans="1:8" x14ac:dyDescent="0.25">
      <c r="A2" s="22" t="s">
        <v>64</v>
      </c>
      <c r="B2"/>
      <c r="C2"/>
      <c r="D2"/>
      <c r="E2"/>
      <c r="F2"/>
      <c r="G2"/>
      <c r="H2"/>
    </row>
    <row r="3" spans="1:8" x14ac:dyDescent="0.25">
      <c r="A3" s="22" t="s">
        <v>45</v>
      </c>
      <c r="B3"/>
      <c r="C3"/>
      <c r="D3"/>
      <c r="E3"/>
      <c r="F3"/>
      <c r="G3"/>
      <c r="H3"/>
    </row>
    <row r="4" spans="1:8" s="4" customFormat="1" x14ac:dyDescent="0.25">
      <c r="A4"/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</row>
    <row r="5" spans="1:8" x14ac:dyDescent="0.25">
      <c r="A5" s="20" t="s">
        <v>65</v>
      </c>
    </row>
    <row r="6" spans="1:8" x14ac:dyDescent="0.25">
      <c r="A6" s="1" t="s">
        <v>16</v>
      </c>
      <c r="C6" s="1">
        <v>31363610</v>
      </c>
      <c r="D6" s="1">
        <v>326809579</v>
      </c>
      <c r="E6" s="1">
        <v>367098623</v>
      </c>
      <c r="F6" s="1">
        <v>514554685</v>
      </c>
      <c r="G6" s="1">
        <v>730364965</v>
      </c>
      <c r="H6" s="1">
        <v>927413718</v>
      </c>
    </row>
    <row r="7" spans="1:8" x14ac:dyDescent="0.25">
      <c r="A7" s="3" t="s">
        <v>26</v>
      </c>
      <c r="C7" s="1">
        <v>-107358981</v>
      </c>
      <c r="D7" s="1">
        <v>-171036752</v>
      </c>
      <c r="E7" s="1">
        <v>-323147966</v>
      </c>
      <c r="F7" s="1">
        <v>-375929638</v>
      </c>
      <c r="G7" s="1">
        <v>-539821272</v>
      </c>
      <c r="H7" s="1">
        <v>-752072962</v>
      </c>
    </row>
    <row r="8" spans="1:8" x14ac:dyDescent="0.25">
      <c r="A8" s="3" t="s">
        <v>27</v>
      </c>
      <c r="C8" s="1">
        <v>-2128990</v>
      </c>
      <c r="D8" s="1">
        <v>-23876750</v>
      </c>
      <c r="E8" s="1">
        <v>-31367845</v>
      </c>
      <c r="F8" s="1">
        <v>-42089674</v>
      </c>
      <c r="G8" s="1">
        <v>-51471441</v>
      </c>
      <c r="H8" s="1">
        <v>-80670355</v>
      </c>
    </row>
    <row r="9" spans="1:8" ht="15.75" x14ac:dyDescent="0.25">
      <c r="A9" s="29"/>
      <c r="B9" s="13">
        <f>SUM(B6:B8)</f>
        <v>0</v>
      </c>
      <c r="C9" s="13">
        <f t="shared" ref="C9:H9" si="0">SUM(C6:C8)</f>
        <v>-78124361</v>
      </c>
      <c r="D9" s="13">
        <f t="shared" si="0"/>
        <v>131896077</v>
      </c>
      <c r="E9" s="13">
        <f t="shared" si="0"/>
        <v>12582812</v>
      </c>
      <c r="F9" s="13">
        <f t="shared" si="0"/>
        <v>96535373</v>
      </c>
      <c r="G9" s="13">
        <f t="shared" si="0"/>
        <v>139072252</v>
      </c>
      <c r="H9" s="13">
        <f t="shared" si="0"/>
        <v>94670401</v>
      </c>
    </row>
    <row r="10" spans="1:8" ht="15.75" x14ac:dyDescent="0.25">
      <c r="A10" s="29"/>
    </row>
    <row r="11" spans="1:8" x14ac:dyDescent="0.25">
      <c r="A11" s="20" t="s">
        <v>66</v>
      </c>
    </row>
    <row r="12" spans="1:8" x14ac:dyDescent="0.25">
      <c r="A12" s="14" t="s">
        <v>9</v>
      </c>
      <c r="B12" s="1">
        <v>-950845</v>
      </c>
      <c r="C12" s="1">
        <v>-234495226</v>
      </c>
      <c r="D12" s="1">
        <v>-123990576</v>
      </c>
      <c r="E12" s="1">
        <v>-124296991</v>
      </c>
      <c r="F12" s="1">
        <v>-7898968</v>
      </c>
      <c r="G12" s="1">
        <v>-22637253</v>
      </c>
      <c r="H12" s="1">
        <v>-86066341</v>
      </c>
    </row>
    <row r="13" spans="1:8" x14ac:dyDescent="0.25">
      <c r="A13" s="14" t="s">
        <v>43</v>
      </c>
      <c r="B13" s="1">
        <v>-730944</v>
      </c>
      <c r="C13" s="1">
        <v>-502343</v>
      </c>
      <c r="G13" s="1">
        <v>-93402640</v>
      </c>
    </row>
    <row r="14" spans="1:8" x14ac:dyDescent="0.25">
      <c r="A14" s="27"/>
      <c r="B14" s="13">
        <f>SUM(B12:B13)</f>
        <v>-1681789</v>
      </c>
      <c r="C14" s="13">
        <f t="shared" ref="C14:D14" si="1">SUM(C12:C13)</f>
        <v>-234997569</v>
      </c>
      <c r="D14" s="13">
        <f t="shared" si="1"/>
        <v>-123990576</v>
      </c>
      <c r="E14" s="13">
        <f t="shared" ref="E14:F14" si="2">SUM(E12)</f>
        <v>-124296991</v>
      </c>
      <c r="F14" s="13">
        <f t="shared" si="2"/>
        <v>-7898968</v>
      </c>
      <c r="G14" s="13">
        <f>SUM(G12:G13)</f>
        <v>-116039893</v>
      </c>
      <c r="H14" s="13">
        <f>SUM(H12:H13)</f>
        <v>-86066341</v>
      </c>
    </row>
    <row r="15" spans="1:8" x14ac:dyDescent="0.25">
      <c r="A15"/>
    </row>
    <row r="16" spans="1:8" x14ac:dyDescent="0.25">
      <c r="A16" s="20" t="s">
        <v>67</v>
      </c>
    </row>
    <row r="17" spans="1:8" x14ac:dyDescent="0.25">
      <c r="A17" s="3" t="s">
        <v>18</v>
      </c>
      <c r="B17" s="3"/>
      <c r="C17" s="3">
        <v>50000000</v>
      </c>
      <c r="E17" s="3">
        <v>153000000</v>
      </c>
      <c r="F17" s="3">
        <v>0</v>
      </c>
      <c r="G17" s="1">
        <v>150000000</v>
      </c>
      <c r="H17" s="1">
        <v>0</v>
      </c>
    </row>
    <row r="18" spans="1:8" x14ac:dyDescent="0.25">
      <c r="A18" s="3" t="s">
        <v>42</v>
      </c>
      <c r="B18" s="3"/>
      <c r="C18" s="3">
        <v>77000000</v>
      </c>
      <c r="E18" s="3"/>
      <c r="F18" s="3"/>
    </row>
    <row r="19" spans="1:8" x14ac:dyDescent="0.25">
      <c r="A19" s="3" t="s">
        <v>34</v>
      </c>
      <c r="B19" s="3"/>
      <c r="C19" s="3"/>
      <c r="E19" s="3"/>
      <c r="F19" s="3"/>
      <c r="G19" s="1">
        <v>545884</v>
      </c>
      <c r="H19" s="1">
        <v>-51090</v>
      </c>
    </row>
    <row r="20" spans="1:8" x14ac:dyDescent="0.25">
      <c r="A20" s="3" t="s">
        <v>35</v>
      </c>
      <c r="B20" s="3"/>
      <c r="C20" s="3"/>
      <c r="E20" s="3"/>
      <c r="F20" s="3"/>
      <c r="G20" s="1">
        <v>-23172248</v>
      </c>
      <c r="H20" s="1">
        <v>-37213038</v>
      </c>
    </row>
    <row r="21" spans="1:8" x14ac:dyDescent="0.25">
      <c r="A21" s="3" t="s">
        <v>24</v>
      </c>
      <c r="B21" s="3"/>
      <c r="C21" s="3">
        <v>156698750</v>
      </c>
      <c r="D21" s="1">
        <v>27834</v>
      </c>
      <c r="E21" s="3">
        <v>-31915940</v>
      </c>
      <c r="F21" s="3">
        <v>-37269154</v>
      </c>
      <c r="G21" s="1">
        <v>-60977626</v>
      </c>
      <c r="H21" s="1">
        <v>-18756571</v>
      </c>
    </row>
    <row r="22" spans="1:8" x14ac:dyDescent="0.25">
      <c r="A22" s="3" t="s">
        <v>28</v>
      </c>
      <c r="B22" s="3"/>
      <c r="C22" s="3">
        <v>38689273</v>
      </c>
      <c r="D22" s="1">
        <v>15461508</v>
      </c>
      <c r="E22" s="3">
        <v>37470669</v>
      </c>
      <c r="F22" s="3">
        <v>-18314823</v>
      </c>
      <c r="G22" s="1">
        <v>5397973</v>
      </c>
      <c r="H22" s="1">
        <v>-23086749</v>
      </c>
    </row>
    <row r="23" spans="1:8" x14ac:dyDescent="0.25">
      <c r="A23" s="3" t="s">
        <v>12</v>
      </c>
      <c r="B23" s="3"/>
      <c r="C23" s="3">
        <v>-2443458</v>
      </c>
      <c r="D23" s="3">
        <v>-31848170</v>
      </c>
      <c r="E23" s="3">
        <v>-24555418</v>
      </c>
      <c r="F23" s="3">
        <v>-18264203</v>
      </c>
      <c r="G23" s="1">
        <v>-12898410</v>
      </c>
      <c r="H23" s="1">
        <v>-10791594</v>
      </c>
    </row>
    <row r="24" spans="1:8" x14ac:dyDescent="0.25">
      <c r="A24" s="27"/>
      <c r="B24" s="15">
        <f>SUM(B17:B23)</f>
        <v>0</v>
      </c>
      <c r="C24" s="15">
        <f t="shared" ref="C24:H24" si="3">SUM(C17:C23)</f>
        <v>319944565</v>
      </c>
      <c r="D24" s="15">
        <f t="shared" si="3"/>
        <v>-16358828</v>
      </c>
      <c r="E24" s="15">
        <f t="shared" si="3"/>
        <v>133999311</v>
      </c>
      <c r="F24" s="15">
        <f t="shared" si="3"/>
        <v>-73848180</v>
      </c>
      <c r="G24" s="15">
        <f t="shared" si="3"/>
        <v>58895573</v>
      </c>
      <c r="H24" s="15">
        <f t="shared" si="3"/>
        <v>-89899042</v>
      </c>
    </row>
    <row r="25" spans="1:8" x14ac:dyDescent="0.25">
      <c r="A25"/>
    </row>
    <row r="26" spans="1:8" x14ac:dyDescent="0.25">
      <c r="A26" s="27" t="s">
        <v>68</v>
      </c>
      <c r="B26" s="2">
        <f>SUM(B9,B14,B24)</f>
        <v>-1681789</v>
      </c>
      <c r="C26" s="2">
        <f t="shared" ref="C26:H26" si="4">SUM(C9,C14,C24)</f>
        <v>6822635</v>
      </c>
      <c r="D26" s="2">
        <f t="shared" si="4"/>
        <v>-8453327</v>
      </c>
      <c r="E26" s="2">
        <f t="shared" si="4"/>
        <v>22285132</v>
      </c>
      <c r="F26" s="2">
        <f t="shared" si="4"/>
        <v>14788225</v>
      </c>
      <c r="G26" s="2">
        <f t="shared" si="4"/>
        <v>81927932</v>
      </c>
      <c r="H26" s="2">
        <f t="shared" si="4"/>
        <v>-81294982</v>
      </c>
    </row>
    <row r="27" spans="1:8" x14ac:dyDescent="0.25">
      <c r="A27" s="28" t="s">
        <v>69</v>
      </c>
      <c r="B27" s="1">
        <v>7625954</v>
      </c>
      <c r="C27" s="1">
        <v>5944165</v>
      </c>
      <c r="D27" s="3">
        <v>12766800</v>
      </c>
      <c r="E27" s="1">
        <v>4313473</v>
      </c>
      <c r="F27" s="1">
        <v>26598596</v>
      </c>
      <c r="G27" s="1">
        <v>41386821</v>
      </c>
      <c r="H27" s="1">
        <v>123314753</v>
      </c>
    </row>
    <row r="28" spans="1:8" x14ac:dyDescent="0.25">
      <c r="A28" s="20" t="s">
        <v>70</v>
      </c>
      <c r="B28" s="2">
        <f>B26+B27</f>
        <v>5944165</v>
      </c>
      <c r="C28" s="2">
        <f t="shared" ref="C28:H28" si="5">C26+C27</f>
        <v>12766800</v>
      </c>
      <c r="D28" s="2">
        <f t="shared" si="5"/>
        <v>4313473</v>
      </c>
      <c r="E28" s="2">
        <f t="shared" si="5"/>
        <v>26598605</v>
      </c>
      <c r="F28" s="2">
        <f t="shared" si="5"/>
        <v>41386821</v>
      </c>
      <c r="G28" s="2">
        <f t="shared" si="5"/>
        <v>123314753</v>
      </c>
      <c r="H28" s="2">
        <f t="shared" si="5"/>
        <v>42019771</v>
      </c>
    </row>
    <row r="29" spans="1:8" x14ac:dyDescent="0.25">
      <c r="A29"/>
      <c r="B29" s="2"/>
      <c r="C29" s="2"/>
      <c r="D29" s="2"/>
      <c r="E29" s="2"/>
      <c r="F29" s="2"/>
    </row>
    <row r="30" spans="1:8" s="12" customFormat="1" x14ac:dyDescent="0.25">
      <c r="A30" s="20" t="s">
        <v>71</v>
      </c>
      <c r="B30" s="10">
        <f>B9/('1'!B38/10)</f>
        <v>0</v>
      </c>
      <c r="C30" s="10">
        <f>C9/('1'!C38/10)</f>
        <v>-7.8124361000000002</v>
      </c>
      <c r="D30" s="10">
        <f>D9/('1'!D38/10)</f>
        <v>13.1896077</v>
      </c>
      <c r="E30" s="10">
        <f>E9/('1'!E38/10)</f>
        <v>0.38129733333333332</v>
      </c>
      <c r="F30" s="10">
        <f>F9/('1'!F38/10)</f>
        <v>2.9253143333333331</v>
      </c>
      <c r="G30" s="10">
        <f>G9/('1'!G38/10)</f>
        <v>2.6339441666666668</v>
      </c>
      <c r="H30" s="10">
        <f>H9/('1'!H38/10)</f>
        <v>1.6300000172176308</v>
      </c>
    </row>
    <row r="31" spans="1:8" x14ac:dyDescent="0.25">
      <c r="A31" s="20" t="s">
        <v>72</v>
      </c>
      <c r="B31" s="1">
        <f>'1'!B38/10</f>
        <v>5000000</v>
      </c>
      <c r="C31" s="1">
        <f>'1'!C38/10</f>
        <v>10000000</v>
      </c>
      <c r="D31" s="1">
        <f>'1'!D38/10</f>
        <v>10000000</v>
      </c>
      <c r="E31" s="1">
        <f>'1'!E38/10</f>
        <v>33000000</v>
      </c>
      <c r="F31" s="1">
        <f>'1'!F38/10</f>
        <v>33000000</v>
      </c>
      <c r="G31" s="1">
        <f>'1'!G38/10</f>
        <v>52800000</v>
      </c>
      <c r="H31" s="1">
        <f>'1'!H38/10</f>
        <v>58080000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Normal="100" workbookViewId="0"/>
  </sheetViews>
  <sheetFormatPr defaultRowHeight="15" x14ac:dyDescent="0.25"/>
  <cols>
    <col min="1" max="1" width="16.5703125" style="21" bestFit="1" customWidth="1"/>
    <col min="2" max="7" width="11" customWidth="1"/>
  </cols>
  <sheetData>
    <row r="1" spans="1:7" s="1" customFormat="1" x14ac:dyDescent="0.25">
      <c r="A1" s="22" t="s">
        <v>76</v>
      </c>
    </row>
    <row r="2" spans="1:7" s="1" customFormat="1" x14ac:dyDescent="0.25">
      <c r="A2" s="22" t="s">
        <v>44</v>
      </c>
      <c r="B2"/>
      <c r="C2"/>
      <c r="D2"/>
      <c r="E2"/>
      <c r="F2"/>
      <c r="G2"/>
    </row>
    <row r="3" spans="1:7" s="1" customFormat="1" x14ac:dyDescent="0.25">
      <c r="A3" s="22" t="s">
        <v>45</v>
      </c>
      <c r="B3"/>
      <c r="C3"/>
      <c r="D3"/>
      <c r="E3"/>
      <c r="F3"/>
      <c r="G3"/>
    </row>
    <row r="4" spans="1:7" s="4" customFormat="1" x14ac:dyDescent="0.25">
      <c r="A4"/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</row>
    <row r="5" spans="1:7" x14ac:dyDescent="0.25">
      <c r="A5" t="s">
        <v>73</v>
      </c>
      <c r="B5" s="16">
        <f>'2'!B24/'1'!B18</f>
        <v>0</v>
      </c>
      <c r="C5" s="16">
        <f>'2'!C24/'1'!C18</f>
        <v>7.1104173541056579E-3</v>
      </c>
      <c r="D5" s="16">
        <f>'2'!D24/'1'!D18</f>
        <v>7.7710224881382059E-2</v>
      </c>
      <c r="E5" s="16">
        <f>'2'!E24/'1'!E18</f>
        <v>7.1549622696312765E-2</v>
      </c>
      <c r="F5" s="16">
        <f>'2'!F24/'1'!F18</f>
        <v>0.10554890356215116</v>
      </c>
      <c r="G5" s="16">
        <f>'2'!G24/'1'!G18</f>
        <v>0.14259082814399882</v>
      </c>
    </row>
    <row r="6" spans="1:7" x14ac:dyDescent="0.25">
      <c r="A6" t="s">
        <v>74</v>
      </c>
      <c r="B6" s="16">
        <f>'2'!B24/'1'!B37</f>
        <v>0</v>
      </c>
      <c r="C6" s="16">
        <f>'2'!C24/'1'!C37</f>
        <v>2.639129001080287E-2</v>
      </c>
      <c r="D6" s="16">
        <f>'2'!D24/'1'!D37</f>
        <v>0.26825148027788825</v>
      </c>
      <c r="E6" s="16">
        <f>'2'!E24/'1'!E37</f>
        <v>0.12207505459999851</v>
      </c>
      <c r="F6" s="16">
        <f>'2'!F24/'1'!F37</f>
        <v>0.16682965504045366</v>
      </c>
      <c r="G6" s="16">
        <f>'2'!G24/'1'!G37</f>
        <v>0.18978385720547281</v>
      </c>
    </row>
    <row r="7" spans="1:7" x14ac:dyDescent="0.25">
      <c r="A7" t="s">
        <v>36</v>
      </c>
      <c r="B7" s="16">
        <f>'1'!B23/'1'!B37</f>
        <v>0</v>
      </c>
      <c r="C7" s="16">
        <f>'1'!C23/'1'!C37</f>
        <v>1.1653957616690387</v>
      </c>
      <c r="D7" s="16">
        <f>'1'!D23/'1'!D37</f>
        <v>0.76286078143437752</v>
      </c>
      <c r="E7" s="16">
        <f>'1'!E23/'1'!E37</f>
        <v>0.17816658995164608</v>
      </c>
      <c r="F7" s="16">
        <f>'1'!F23/'1'!F37</f>
        <v>7.4837201076386667E-2</v>
      </c>
      <c r="G7" s="16">
        <f>'1'!G23/'1'!G37</f>
        <v>7.0590516811747965E-3</v>
      </c>
    </row>
    <row r="8" spans="1:7" x14ac:dyDescent="0.25">
      <c r="A8" t="s">
        <v>37</v>
      </c>
      <c r="B8" s="17">
        <f>'1'!B12/'1'!B27</f>
        <v>0.31879414398668882</v>
      </c>
      <c r="C8" s="17">
        <f>'1'!C12/'1'!C27</f>
        <v>1.1857000924394767</v>
      </c>
      <c r="D8" s="17">
        <f>'1'!D12/'1'!D27</f>
        <v>0.8122323713240801</v>
      </c>
      <c r="E8" s="17">
        <f>'1'!E12/'1'!E27</f>
        <v>1.3988920684391815</v>
      </c>
      <c r="F8" s="17">
        <f>'1'!F12/'1'!F27</f>
        <v>1.7505177820285975</v>
      </c>
      <c r="G8" s="17">
        <f>'1'!G12/'1'!G27</f>
        <v>2.5057398080644298</v>
      </c>
    </row>
    <row r="9" spans="1:7" x14ac:dyDescent="0.25">
      <c r="A9" t="s">
        <v>38</v>
      </c>
      <c r="B9" s="16" t="e">
        <f>'2'!B24/'2'!B5</f>
        <v>#DIV/0!</v>
      </c>
      <c r="C9" s="16">
        <f>'2'!C24/'2'!C5</f>
        <v>5.9502296860083501E-2</v>
      </c>
      <c r="D9" s="16">
        <f>'2'!D24/'2'!D5</f>
        <v>0.10586271248191567</v>
      </c>
      <c r="E9" s="16">
        <f>'2'!E24/'2'!E5</f>
        <v>0.12850510074210159</v>
      </c>
      <c r="F9" s="16">
        <f>'2'!F24/'2'!F5</f>
        <v>0.16062549945612756</v>
      </c>
      <c r="G9" s="16">
        <f>'2'!G24/'2'!G5</f>
        <v>0.19771185683837048</v>
      </c>
    </row>
    <row r="10" spans="1:7" x14ac:dyDescent="0.25">
      <c r="A10" t="s">
        <v>39</v>
      </c>
      <c r="B10" s="16" t="e">
        <f>'2'!B13/'2'!B5</f>
        <v>#DIV/0!</v>
      </c>
      <c r="C10" s="16">
        <f>'2'!C13/'2'!C5</f>
        <v>0.18887576453161592</v>
      </c>
      <c r="D10" s="16">
        <f>'2'!D13/'2'!D5</f>
        <v>0.29123853031907709</v>
      </c>
      <c r="E10" s="16">
        <f>'2'!E13/'2'!E5</f>
        <v>0.29702730397367383</v>
      </c>
      <c r="F10" s="16">
        <f>'2'!F13/'2'!F5</f>
        <v>0.30556060988975114</v>
      </c>
      <c r="G10" s="16">
        <f>'2'!G13/'2'!G5</f>
        <v>0.29634873059762756</v>
      </c>
    </row>
    <row r="11" spans="1:7" x14ac:dyDescent="0.25">
      <c r="A11" t="s">
        <v>75</v>
      </c>
      <c r="B11" s="16">
        <f>'2'!B24/('1'!B37+'1'!B23)</f>
        <v>0</v>
      </c>
      <c r="C11" s="16">
        <f>'2'!C24/('1'!C37+'1'!C23)</f>
        <v>1.2187744373555555E-2</v>
      </c>
      <c r="D11" s="16">
        <f>'2'!D24/('1'!D37+'1'!D23)</f>
        <v>0.15216827278874595</v>
      </c>
      <c r="E11" s="16">
        <f>'2'!E24/('1'!E37+'1'!E23)</f>
        <v>0.10361442570274267</v>
      </c>
      <c r="F11" s="16">
        <f>'2'!F24/('1'!F37+'1'!F23)</f>
        <v>0.15521388250553991</v>
      </c>
      <c r="G11" s="16">
        <f>'2'!G24/('1'!G37+'1'!G23)</f>
        <v>0.18845355382948939</v>
      </c>
    </row>
    <row r="12" spans="1:7" x14ac:dyDescent="0.25">
      <c r="A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2020-04-11T14:42:07Z</dcterms:modified>
</cp:coreProperties>
</file>