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63" i="3" l="1"/>
  <c r="H57" i="3"/>
  <c r="H51" i="3"/>
  <c r="H38" i="3"/>
  <c r="H20" i="3"/>
  <c r="H41" i="2"/>
  <c r="H36" i="2"/>
  <c r="H39" i="2" s="1"/>
  <c r="H34" i="2"/>
  <c r="H33" i="2"/>
  <c r="H28" i="2"/>
  <c r="H26" i="2"/>
  <c r="H12" i="2"/>
  <c r="H8" i="2"/>
  <c r="H48" i="1"/>
  <c r="H52" i="1" s="1"/>
  <c r="H35" i="1"/>
  <c r="H39" i="1" s="1"/>
  <c r="H16" i="1"/>
  <c r="H13" i="1"/>
  <c r="H9" i="1"/>
  <c r="H6" i="1"/>
  <c r="H40" i="3" l="1"/>
  <c r="H65" i="3" s="1"/>
  <c r="H13" i="2"/>
  <c r="H49" i="1"/>
  <c r="H22" i="1"/>
  <c r="F6" i="4"/>
  <c r="F5" i="4"/>
  <c r="F4" i="4"/>
  <c r="F3" i="4"/>
  <c r="C2" i="4"/>
  <c r="D2" i="4"/>
  <c r="E2" i="4"/>
  <c r="F2" i="4"/>
  <c r="H59" i="3" l="1"/>
  <c r="H63" i="3" s="1"/>
  <c r="D36" i="2"/>
  <c r="E36" i="2"/>
  <c r="F36" i="2"/>
  <c r="G36" i="2"/>
  <c r="C36" i="2"/>
  <c r="F32" i="3" l="1"/>
  <c r="G32" i="3"/>
  <c r="C37" i="3"/>
  <c r="D37" i="3"/>
  <c r="C32" i="3"/>
  <c r="D61" i="3" l="1"/>
  <c r="E61" i="3"/>
  <c r="D46" i="3"/>
  <c r="E46" i="3"/>
  <c r="E37" i="3"/>
  <c r="D48" i="1" l="1"/>
  <c r="D52" i="1" s="1"/>
  <c r="D35" i="1"/>
  <c r="D39" i="1" s="1"/>
  <c r="D49" i="1" l="1"/>
  <c r="C57" i="3"/>
  <c r="D57" i="3"/>
  <c r="E57" i="3"/>
  <c r="F57" i="3"/>
  <c r="G57" i="3"/>
  <c r="G35" i="1" l="1"/>
  <c r="G39" i="1" s="1"/>
  <c r="D51" i="3"/>
  <c r="C51" i="3"/>
  <c r="D38" i="3"/>
  <c r="E20" i="3"/>
  <c r="F20" i="3"/>
  <c r="G20" i="3"/>
  <c r="C20" i="3"/>
  <c r="D20" i="3"/>
  <c r="C35" i="1"/>
  <c r="C39" i="1" s="1"/>
  <c r="C6" i="1"/>
  <c r="C9" i="1"/>
  <c r="C13" i="1"/>
  <c r="C16" i="1"/>
  <c r="C48" i="1"/>
  <c r="C52" i="1" s="1"/>
  <c r="G51" i="3"/>
  <c r="F51" i="3"/>
  <c r="E51" i="3"/>
  <c r="F38" i="3"/>
  <c r="E38" i="3"/>
  <c r="C38" i="3"/>
  <c r="G38" i="3"/>
  <c r="G33" i="2"/>
  <c r="F33" i="2"/>
  <c r="E33" i="2"/>
  <c r="D33" i="2"/>
  <c r="C33" i="2"/>
  <c r="G26" i="2"/>
  <c r="F26" i="2"/>
  <c r="E26" i="2"/>
  <c r="D26" i="2"/>
  <c r="C26" i="2"/>
  <c r="G12" i="2"/>
  <c r="F12" i="2"/>
  <c r="E12" i="2"/>
  <c r="D12" i="2"/>
  <c r="C12" i="2"/>
  <c r="G8" i="2"/>
  <c r="F8" i="2"/>
  <c r="E8" i="2"/>
  <c r="D8" i="2"/>
  <c r="C8" i="2"/>
  <c r="B2" i="4" s="1"/>
  <c r="G48" i="1"/>
  <c r="G52" i="1" s="1"/>
  <c r="F48" i="1"/>
  <c r="E48" i="1"/>
  <c r="E52" i="1" s="1"/>
  <c r="F35" i="1"/>
  <c r="F39" i="1" s="1"/>
  <c r="E35" i="1"/>
  <c r="E39" i="1" s="1"/>
  <c r="G16" i="1"/>
  <c r="F16" i="1"/>
  <c r="E16" i="1"/>
  <c r="D16" i="1"/>
  <c r="G13" i="1"/>
  <c r="F13" i="1"/>
  <c r="E13" i="1"/>
  <c r="D13" i="1"/>
  <c r="G9" i="1"/>
  <c r="F9" i="1"/>
  <c r="E9" i="1"/>
  <c r="D9" i="1"/>
  <c r="G6" i="1"/>
  <c r="F6" i="1"/>
  <c r="E6" i="1"/>
  <c r="D6" i="1"/>
  <c r="F52" i="1" l="1"/>
  <c r="F49" i="1"/>
  <c r="G22" i="1"/>
  <c r="F22" i="1"/>
  <c r="E22" i="1"/>
  <c r="D22" i="1"/>
  <c r="E49" i="1"/>
  <c r="C22" i="1"/>
  <c r="G49" i="1"/>
  <c r="C49" i="1"/>
  <c r="D40" i="3"/>
  <c r="E40" i="3"/>
  <c r="E13" i="2"/>
  <c r="E28" i="2" s="1"/>
  <c r="F13" i="2"/>
  <c r="F28" i="2" s="1"/>
  <c r="D13" i="2"/>
  <c r="D28" i="2" s="1"/>
  <c r="C40" i="3"/>
  <c r="F40" i="3"/>
  <c r="G13" i="2"/>
  <c r="G28" i="2" s="1"/>
  <c r="G34" i="2" s="1"/>
  <c r="G39" i="2" s="1"/>
  <c r="G41" i="2" s="1"/>
  <c r="C13" i="2"/>
  <c r="C28" i="2" s="1"/>
  <c r="G40" i="3"/>
  <c r="C34" i="2" l="1"/>
  <c r="B3" i="4"/>
  <c r="D34" i="2"/>
  <c r="D39" i="2" s="1"/>
  <c r="C3" i="4"/>
  <c r="E34" i="2"/>
  <c r="E39" i="2" s="1"/>
  <c r="D3" i="4"/>
  <c r="F34" i="2"/>
  <c r="F39" i="2" s="1"/>
  <c r="E3" i="4"/>
  <c r="C59" i="3"/>
  <c r="C65" i="3"/>
  <c r="E59" i="3"/>
  <c r="E63" i="3" s="1"/>
  <c r="E65" i="3"/>
  <c r="D59" i="3"/>
  <c r="D63" i="3" s="1"/>
  <c r="D65" i="3"/>
  <c r="G59" i="3"/>
  <c r="G63" i="3" s="1"/>
  <c r="G65" i="3"/>
  <c r="F59" i="3"/>
  <c r="F63" i="3" s="1"/>
  <c r="F65" i="3"/>
  <c r="C39" i="2"/>
  <c r="C41" i="2" l="1"/>
  <c r="B6" i="4"/>
  <c r="B4" i="4"/>
  <c r="B5" i="4"/>
  <c r="D41" i="2"/>
  <c r="C6" i="4"/>
  <c r="C4" i="4"/>
  <c r="C5" i="4"/>
  <c r="E41" i="2"/>
  <c r="D6" i="4"/>
  <c r="D5" i="4"/>
  <c r="D4" i="4"/>
  <c r="F41" i="2"/>
  <c r="E4" i="4"/>
  <c r="E6" i="4"/>
  <c r="E5" i="4"/>
</calcChain>
</file>

<file path=xl/sharedStrings.xml><?xml version="1.0" encoding="utf-8"?>
<sst xmlns="http://schemas.openxmlformats.org/spreadsheetml/2006/main" count="151" uniqueCount="146">
  <si>
    <t>Balance Sheet</t>
  </si>
  <si>
    <t>As at 31 December</t>
  </si>
  <si>
    <t>PROPERTY AND ASSETS</t>
  </si>
  <si>
    <t>Cash</t>
  </si>
  <si>
    <t>In hand(including foreign currencies)</t>
  </si>
  <si>
    <t>Balance with Banglasesh Bank and its bank(s)</t>
  </si>
  <si>
    <t>Balance with other banks and financial Institutions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</si>
  <si>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</si>
  <si>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</si>
  <si>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</si>
  <si>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</si>
  <si>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</si>
  <si>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</si>
  <si>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 and advances</t>
  </si>
  <si>
    <t>Loan,cash credits,overdrafts,etc</t>
  </si>
  <si>
    <t>Bills purchased and discontinued</t>
  </si>
  <si>
    <t>Fixed assets including premises, furniture and fixtures</t>
  </si>
  <si>
    <t>Other assets</t>
  </si>
  <si>
    <t>Non-banking assets</t>
  </si>
  <si>
    <t>Total Assets</t>
  </si>
  <si>
    <t>LIABILITIES AND CAPITAL</t>
  </si>
  <si>
    <t>Liabilities</t>
  </si>
  <si>
    <t>Borrowings from other bank,financial instititions and agents</t>
  </si>
  <si>
    <t>Deposits and other accounts</t>
  </si>
  <si>
    <t>Current deposits</t>
  </si>
  <si>
    <t>Bills payable</t>
  </si>
  <si>
    <t>Savings bank deposits</t>
  </si>
  <si>
    <t>Fixed deposits</t>
  </si>
  <si>
    <t>Bearer certificate of deposits</t>
  </si>
  <si>
    <t>Other liabilities</t>
  </si>
  <si>
    <t>Non-Controlling Interest</t>
  </si>
  <si>
    <t>Total Liabilities</t>
  </si>
  <si>
    <t>Capital/Shareholders' Equity</t>
  </si>
  <si>
    <t>Paid-up capital</t>
  </si>
  <si>
    <t>Statutory reserve</t>
  </si>
  <si>
    <t>FOREX Gain/Loss</t>
  </si>
  <si>
    <t>Retained earnings</t>
  </si>
  <si>
    <t>Total Shareholders' Equity</t>
  </si>
  <si>
    <t>Total Liabilities and Shareholders' Equity</t>
  </si>
  <si>
    <t>Income Statement</t>
  </si>
  <si>
    <t>OPERATING INCOME</t>
  </si>
  <si>
    <t>Interest Income</t>
  </si>
  <si>
    <t>Interest paid on deposit,borrowings,etc</t>
  </si>
  <si>
    <t>Net Interest income</t>
  </si>
  <si>
    <t>Investment income</t>
  </si>
  <si>
    <t>Commission,exchange,and brokerage</t>
  </si>
  <si>
    <t>Other income</t>
  </si>
  <si>
    <t>Total operating income(a)</t>
  </si>
  <si>
    <t>OPERATING EXPENSES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</si>
  <si>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</si>
  <si>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</si>
  <si>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</si>
  <si>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</si>
  <si>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</si>
  <si>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</si>
  <si>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</si>
  <si>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</si>
  <si>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</si>
  <si>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</si>
  <si>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</si>
  <si>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Total operating expenses(b)</t>
  </si>
  <si>
    <t>Profit before provision(c=a-b)</t>
  </si>
  <si>
    <t>Total provision(d)</t>
  </si>
  <si>
    <t>Profit before taxation(c-d)</t>
  </si>
  <si>
    <t>Provision for taxation</t>
  </si>
  <si>
    <t>Current tax</t>
  </si>
  <si>
    <t>Deferred tax</t>
  </si>
  <si>
    <t>Net profit after taxation</t>
  </si>
  <si>
    <t>Earnings per share (EPS)</t>
  </si>
  <si>
    <t>Cash Flow Statement</t>
  </si>
  <si>
    <t xml:space="preserve"> Cash flow from operating activities:(A)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</si>
  <si>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</si>
  <si>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</si>
  <si>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</si>
  <si>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</si>
  <si>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</si>
  <si>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</si>
  <si>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</si>
  <si>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</si>
  <si>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</si>
  <si>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</si>
  <si>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</si>
  <si>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</si>
  <si>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</si>
  <si>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Operating Profit before changes in operating assets &amp; liabilities</t>
  </si>
  <si>
    <t xml:space="preserve">Increase / (Decrease) in operating assets and liabilities </t>
  </si>
  <si>
    <t>Statutory deposit</t>
  </si>
  <si>
    <t>Deposit from other banks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</si>
  <si>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</si>
  <si>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</si>
  <si>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</si>
  <si>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</si>
  <si>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</si>
  <si>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</si>
  <si>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</si>
  <si>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</si>
  <si>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</si>
  <si>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</si>
  <si>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 xml:space="preserve">Net cash from/(used in) operating activities </t>
  </si>
  <si>
    <t>Cash flow from investing activities:(B)</t>
  </si>
  <si>
    <t>Dividend Received</t>
  </si>
  <si>
    <t>Interest Received</t>
  </si>
  <si>
    <t>Purchase of property,plant,and equipment</t>
  </si>
  <si>
    <t>Net cash from/(used) in investing activities</t>
  </si>
  <si>
    <t>Cash flows from financing activities:(C)</t>
  </si>
  <si>
    <t>Increase in long-term borrowing</t>
  </si>
  <si>
    <t>Decrease in long-term borrowing</t>
  </si>
  <si>
    <t>Dividend paid</t>
  </si>
  <si>
    <t>Net cash from/(used) in financng activities</t>
  </si>
  <si>
    <t>Net increase in cash and cash equivalents (A+B+C)</t>
  </si>
  <si>
    <t xml:space="preserve">Cash and Cash equivalent at beginning of the year </t>
  </si>
  <si>
    <t>Cash and Cash equivalent at end of the year (*)</t>
  </si>
  <si>
    <t>Other deposits</t>
  </si>
  <si>
    <t>Minority Interest</t>
  </si>
  <si>
    <t>Provision for Loans and Advances</t>
  </si>
  <si>
    <t>Other provisions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</si>
  <si>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</si>
  <si>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</si>
  <si>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</si>
  <si>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</si>
  <si>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</si>
  <si>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Sunordinated Bond</t>
  </si>
  <si>
    <t>Sale of property,plant,and equipment</t>
  </si>
  <si>
    <t xml:space="preserve">Special Notice Deposits </t>
  </si>
  <si>
    <t>General Reserve</t>
  </si>
  <si>
    <t>Deposit from Customers</t>
  </si>
  <si>
    <t>Treasury Bills/Bonds</t>
  </si>
  <si>
    <t>National Bank Limited</t>
  </si>
  <si>
    <t>Term deposits</t>
  </si>
  <si>
    <t>Other Reserve</t>
  </si>
  <si>
    <t>Specific Provision</t>
  </si>
  <si>
    <t>Issue/ (Redemption) of Subordinated Bond</t>
  </si>
  <si>
    <t>General Provision</t>
  </si>
  <si>
    <t>Net Assets Value per Share</t>
  </si>
  <si>
    <t>NOCFPS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</si>
  <si>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</si>
  <si>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</si>
  <si>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</si>
  <si>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</si>
  <si>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</si>
  <si>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</si>
  <si>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</si>
  <si>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</si>
  <si>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</si>
  <si>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Effects of exchange rate</t>
  </si>
  <si>
    <t>Effect of changes of exchnage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</si>
</sst>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Bernard MT Condensed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0" borderId="0" xfId="0" applyBorder="1"/>
    <xf numFmtId="0" fontId="6" fillId="0" borderId="1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7" fillId="0" borderId="0" xfId="0" applyNumberFormat="1" applyFont="1"/>
    <xf numFmtId="37" fontId="0" fillId="0" borderId="0" xfId="0" applyNumberFormat="1" applyFont="1"/>
    <xf numFmtId="0" fontId="7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/>
    <xf numFmtId="0" fontId="9" fillId="0" borderId="0" xfId="0" applyFont="1" applyBorder="1"/>
    <xf numFmtId="0" fontId="2" fillId="0" borderId="0" xfId="0" applyFont="1" applyBorder="1"/>
    <xf numFmtId="0" fontId="2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4" fontId="0" fillId="0" borderId="0" xfId="1" applyNumberFormat="1" applyFont="1" applyFill="1"/>
    <xf numFmtId="0" fontId="6" fillId="0" borderId="0" xfId="1" applyNumberFormat="1" applyFont="1" applyFill="1" applyBorder="1"/>
    <xf numFmtId="39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8" fillId="0" borderId="0" xfId="0" applyFont="1"/>
    <xf numFmtId="1" fontId="8" fillId="0" borderId="0" xfId="1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opLeftCell="A43" workbookViewId="0">
      <selection activeCell="D24" sqref="D24"/>
    </sheetView>
  </sheetViews>
  <sheetFormatPr defaultRowHeight="15" x14ac:dyDescent="0.25"/>
  <cols>
    <col min="2" max="2" width="55.42578125" bestFit="1" customWidth="1"/>
    <col min="3" max="4" width="18" bestFit="1" customWidth="1"/>
    <col min="5" max="5" width="15.5703125" bestFit="1" customWidth="1"/>
    <col min="6" max="7" width="18" bestFit="1" customWidth="1"/>
    <col min="8" max="8" width="18.28515625" customWidth="1"/>
  </cols>
  <sheetData>
    <row r="1" spans="2:8" ht="23.25" x14ac:dyDescent="0.35">
      <c r="B1" s="1" t="s">
        <v>127</v>
      </c>
    </row>
    <row r="2" spans="2:8" ht="18.75" x14ac:dyDescent="0.3">
      <c r="B2" s="2" t="s">
        <v>0</v>
      </c>
    </row>
    <row r="3" spans="2:8" ht="15.75" x14ac:dyDescent="0.25">
      <c r="B3" s="3" t="s">
        <v>1</v>
      </c>
    </row>
    <row r="4" spans="2:8" ht="15.75" x14ac:dyDescent="0.25">
      <c r="B4" s="4"/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5">
        <v>2018</v>
      </c>
    </row>
    <row r="5" spans="2:8" ht="18.75" x14ac:dyDescent="0.3">
      <c r="B5" s="7" t="s">
        <v>2</v>
      </c>
    </row>
    <row r="6" spans="2:8" s="8" customFormat="1" x14ac:dyDescent="0.25">
      <c r="B6" s="8" t="s">
        <v>3</v>
      </c>
      <c r="C6" s="9">
        <f t="shared" ref="C6:H6" si="0">C7+C8</f>
        <v>14903989800</v>
      </c>
      <c r="D6" s="9">
        <f t="shared" si="0"/>
        <v>17878886161</v>
      </c>
      <c r="E6" s="9">
        <f t="shared" si="0"/>
        <v>18813328899</v>
      </c>
      <c r="F6" s="9">
        <f t="shared" si="0"/>
        <v>21075416567</v>
      </c>
      <c r="G6" s="9">
        <f t="shared" si="0"/>
        <v>22772012358</v>
      </c>
      <c r="H6" s="9">
        <f t="shared" si="0"/>
        <v>20700260119</v>
      </c>
    </row>
    <row r="7" spans="2:8" x14ac:dyDescent="0.25">
      <c r="B7" t="s">
        <v>4</v>
      </c>
      <c r="C7" s="11">
        <v>2395006619</v>
      </c>
      <c r="D7" s="11">
        <v>2246921914</v>
      </c>
      <c r="E7" s="12">
        <v>2348299493</v>
      </c>
      <c r="F7" s="12">
        <v>2620733655</v>
      </c>
      <c r="G7" s="11">
        <v>3432689173</v>
      </c>
      <c r="H7" s="11">
        <v>3290281203</v>
      </c>
    </row>
    <row r="8" spans="2:8" x14ac:dyDescent="0.25">
      <c r="B8" t="s">
        <v>5</v>
      </c>
      <c r="C8" s="11">
        <v>12508983181</v>
      </c>
      <c r="D8" s="11">
        <v>15631964247</v>
      </c>
      <c r="E8" s="11">
        <v>16465029406</v>
      </c>
      <c r="F8" s="11">
        <v>18454682912</v>
      </c>
      <c r="G8" s="11">
        <v>19339323185</v>
      </c>
      <c r="H8" s="11">
        <v>17409978916</v>
      </c>
    </row>
    <row r="9" spans="2:8" s="8" customFormat="1" x14ac:dyDescent="0.25">
      <c r="B9" s="8" t="s">
        <v>6</v>
      </c>
      <c r="C9" s="9">
        <f t="shared" ref="C9:H9" si="1">C10+C11</f>
        <v>5817835792</v>
      </c>
      <c r="D9" s="9">
        <f t="shared" si="1"/>
        <v>3724625338</v>
      </c>
      <c r="E9" s="9">
        <f t="shared" si="1"/>
        <v>8546503406</v>
      </c>
      <c r="F9" s="9">
        <f t="shared" si="1"/>
        <v>3317476214</v>
      </c>
      <c r="G9" s="9">
        <f t="shared" si="1"/>
        <v>7986190345</v>
      </c>
      <c r="H9" s="9">
        <f t="shared" si="1"/>
        <v>4806844364</v>
      </c>
    </row>
    <row r="10" spans="2:8" x14ac:dyDescent="0.25">
      <c r="B10" t="s">
        <v>7</v>
      </c>
      <c r="C10" s="11">
        <v>1966445610</v>
      </c>
      <c r="D10" s="11">
        <v>1098452208</v>
      </c>
      <c r="E10" s="11">
        <v>6228783098</v>
      </c>
      <c r="F10" s="11">
        <v>1214892984</v>
      </c>
      <c r="G10" s="11">
        <v>7263894546</v>
      </c>
      <c r="H10" s="11">
        <v>3879714515</v>
      </c>
    </row>
    <row r="11" spans="2:8" x14ac:dyDescent="0.25">
      <c r="B11" t="s">
        <v>8</v>
      </c>
      <c r="C11" s="11">
        <v>3851390182</v>
      </c>
      <c r="D11" s="11">
        <v>2626173130</v>
      </c>
      <c r="E11" s="11">
        <v>2317720308</v>
      </c>
      <c r="F11" s="11">
        <v>2102583230</v>
      </c>
      <c r="G11" s="11">
        <v>722295799</v>
      </c>
      <c r="H11" s="11">
        <v>927129849</v>
      </c>
    </row>
    <row r="12" spans="2:8" s="8" customFormat="1" x14ac:dyDescent="0.25">
      <c r="B12" s="8" t="s">
        <v>9</v>
      </c>
      <c r="C12" s="13">
        <v>98900000</v>
      </c>
      <c r="D12" s="14">
        <v>98300000</v>
      </c>
      <c r="E12" s="14">
        <v>1495300000</v>
      </c>
      <c r="F12" s="13">
        <v>3091300000</v>
      </c>
      <c r="G12" s="13">
        <v>3601300000</v>
      </c>
      <c r="H12" s="13">
        <v>91300000</v>
      </c>
    </row>
    <row r="13" spans="2:8" s="8" customFormat="1" x14ac:dyDescent="0.25">
      <c r="B13" s="8" t="s">
        <v>10</v>
      </c>
      <c r="C13" s="9">
        <f t="shared" ref="C13:H13" si="2">C14+C15</f>
        <v>56370016547</v>
      </c>
      <c r="D13" s="9">
        <f t="shared" si="2"/>
        <v>54390596745</v>
      </c>
      <c r="E13" s="9">
        <f t="shared" si="2"/>
        <v>59278445764</v>
      </c>
      <c r="F13" s="9">
        <f t="shared" si="2"/>
        <v>57297627568</v>
      </c>
      <c r="G13" s="9">
        <f t="shared" si="2"/>
        <v>57425482643</v>
      </c>
      <c r="H13" s="9">
        <f t="shared" si="2"/>
        <v>54635972783</v>
      </c>
    </row>
    <row r="14" spans="2:8" x14ac:dyDescent="0.25">
      <c r="B14" s="15" t="s">
        <v>11</v>
      </c>
      <c r="C14" s="11">
        <v>47513285781</v>
      </c>
      <c r="D14" s="11">
        <v>46318501027</v>
      </c>
      <c r="E14" s="11">
        <v>51345240061</v>
      </c>
      <c r="F14" s="11">
        <v>49553106806</v>
      </c>
      <c r="G14" s="11">
        <v>49125479645</v>
      </c>
      <c r="H14" s="11">
        <v>45182483694</v>
      </c>
    </row>
    <row r="15" spans="2:8" x14ac:dyDescent="0.25">
      <c r="B15" s="15" t="s">
        <v>12</v>
      </c>
      <c r="C15" s="11">
        <v>8856730766</v>
      </c>
      <c r="D15" s="11">
        <v>8072095718</v>
      </c>
      <c r="E15" s="11">
        <v>7933205703</v>
      </c>
      <c r="F15" s="11">
        <v>7744520762</v>
      </c>
      <c r="G15" s="11">
        <v>8300002998</v>
      </c>
      <c r="H15" s="11">
        <v>9453489089</v>
      </c>
    </row>
    <row r="16" spans="2:8" s="8" customFormat="1" x14ac:dyDescent="0.25">
      <c r="B16" s="8" t="s">
        <v>13</v>
      </c>
      <c r="C16" s="9">
        <f t="shared" ref="C16:H16" si="3">C17+C18</f>
        <v>152287801952</v>
      </c>
      <c r="D16" s="9">
        <f t="shared" si="3"/>
        <v>173968771356</v>
      </c>
      <c r="E16" s="9">
        <f t="shared" si="3"/>
        <v>187448375121</v>
      </c>
      <c r="F16" s="9">
        <f t="shared" si="3"/>
        <v>213915345195</v>
      </c>
      <c r="G16" s="9">
        <f t="shared" si="3"/>
        <v>252402955944</v>
      </c>
      <c r="H16" s="9">
        <f t="shared" si="3"/>
        <v>317393034581</v>
      </c>
    </row>
    <row r="17" spans="2:8" x14ac:dyDescent="0.25">
      <c r="B17" s="15" t="s">
        <v>14</v>
      </c>
      <c r="C17" s="11">
        <v>147459396138</v>
      </c>
      <c r="D17" s="11">
        <v>168329551223</v>
      </c>
      <c r="E17" s="11">
        <v>182992015805</v>
      </c>
      <c r="F17" s="11">
        <v>209925328534</v>
      </c>
      <c r="G17" s="11">
        <v>245654534937</v>
      </c>
      <c r="H17" s="11">
        <v>309746999284</v>
      </c>
    </row>
    <row r="18" spans="2:8" x14ac:dyDescent="0.25">
      <c r="B18" s="15" t="s">
        <v>15</v>
      </c>
      <c r="C18" s="11">
        <v>4828405814</v>
      </c>
      <c r="D18" s="11">
        <v>5639220133</v>
      </c>
      <c r="E18" s="11">
        <v>4456359316</v>
      </c>
      <c r="F18" s="11">
        <v>3990016661</v>
      </c>
      <c r="G18" s="11">
        <v>6748421007</v>
      </c>
      <c r="H18" s="11">
        <v>7646035297</v>
      </c>
    </row>
    <row r="19" spans="2:8" s="8" customFormat="1" x14ac:dyDescent="0.25">
      <c r="B19" s="8" t="s">
        <v>16</v>
      </c>
      <c r="C19" s="13">
        <v>2675280341</v>
      </c>
      <c r="D19" s="14">
        <v>2804804431</v>
      </c>
      <c r="E19" s="13">
        <v>2788266228</v>
      </c>
      <c r="F19" s="13">
        <v>3199858007</v>
      </c>
      <c r="G19" s="13">
        <v>2916642139</v>
      </c>
      <c r="H19" s="8">
        <v>2473199881</v>
      </c>
    </row>
    <row r="20" spans="2:8" s="8" customFormat="1" x14ac:dyDescent="0.25">
      <c r="B20" s="8" t="s">
        <v>17</v>
      </c>
      <c r="C20" s="13">
        <v>2436388267</v>
      </c>
      <c r="D20" s="14">
        <v>4178288531</v>
      </c>
      <c r="E20" s="13">
        <v>4009953007</v>
      </c>
      <c r="F20" s="13">
        <v>4322003722</v>
      </c>
      <c r="G20" s="13">
        <v>4693683468</v>
      </c>
      <c r="H20" s="8">
        <v>6639118130</v>
      </c>
    </row>
    <row r="21" spans="2:8" s="8" customFormat="1" x14ac:dyDescent="0.25">
      <c r="B21" s="8" t="s">
        <v>18</v>
      </c>
      <c r="C21" s="13">
        <v>336660241</v>
      </c>
      <c r="D21" s="13">
        <v>335820241</v>
      </c>
      <c r="E21" s="13">
        <v>335820241</v>
      </c>
      <c r="F21" s="13">
        <v>335820241</v>
      </c>
      <c r="G21" s="13">
        <v>335820241</v>
      </c>
      <c r="H21" s="8">
        <v>335820241</v>
      </c>
    </row>
    <row r="22" spans="2:8" s="8" customFormat="1" x14ac:dyDescent="0.25">
      <c r="B22" s="8" t="s">
        <v>19</v>
      </c>
      <c r="C22" s="9">
        <f t="shared" ref="C22:F22" si="4">C6+C9+C13+C16+C12+C19+C20+C21</f>
        <v>234926872940</v>
      </c>
      <c r="D22" s="9">
        <f t="shared" si="4"/>
        <v>257380092803</v>
      </c>
      <c r="E22" s="9">
        <f t="shared" si="4"/>
        <v>282715992666</v>
      </c>
      <c r="F22" s="9">
        <f t="shared" si="4"/>
        <v>306554847514</v>
      </c>
      <c r="G22" s="9">
        <f>G6+G9+G13+G16+G12+G19+G20+G21</f>
        <v>352134087138</v>
      </c>
      <c r="H22" s="9">
        <f>H6+H9+H13+H16+H12+H19+H20+H21</f>
        <v>407075550099</v>
      </c>
    </row>
    <row r="23" spans="2:8" ht="18.75" x14ac:dyDescent="0.3">
      <c r="B23" s="7" t="s">
        <v>20</v>
      </c>
    </row>
    <row r="24" spans="2:8" x14ac:dyDescent="0.25">
      <c r="B24" s="8" t="s">
        <v>21</v>
      </c>
    </row>
    <row r="25" spans="2:8" s="8" customFormat="1" x14ac:dyDescent="0.25">
      <c r="B25" s="8" t="s">
        <v>22</v>
      </c>
      <c r="C25" s="13">
        <v>3322119629</v>
      </c>
      <c r="D25" s="14">
        <v>9176323404</v>
      </c>
      <c r="E25" s="13">
        <v>4161760014</v>
      </c>
      <c r="F25" s="13">
        <v>3115330473</v>
      </c>
      <c r="G25" s="13">
        <v>5212267540</v>
      </c>
      <c r="H25" s="8">
        <v>8869136774</v>
      </c>
    </row>
    <row r="26" spans="2:8" x14ac:dyDescent="0.25">
      <c r="B26" s="8" t="s">
        <v>23</v>
      </c>
    </row>
    <row r="27" spans="2:8" x14ac:dyDescent="0.25">
      <c r="B27" s="15" t="s">
        <v>24</v>
      </c>
      <c r="C27" s="11">
        <v>19115368844</v>
      </c>
      <c r="D27" s="11">
        <v>19949019076</v>
      </c>
      <c r="E27" s="11">
        <v>20693115937</v>
      </c>
      <c r="F27" s="11">
        <v>21659650401</v>
      </c>
      <c r="G27" s="11">
        <v>23882039031</v>
      </c>
      <c r="H27" s="11">
        <v>25003225512</v>
      </c>
    </row>
    <row r="28" spans="2:8" x14ac:dyDescent="0.25">
      <c r="B28" s="15" t="s">
        <v>128</v>
      </c>
      <c r="C28" s="11">
        <v>53222103744</v>
      </c>
      <c r="D28" s="11">
        <v>45907972957</v>
      </c>
      <c r="E28" s="11">
        <v>55178447464</v>
      </c>
      <c r="F28" s="11">
        <v>69547942495</v>
      </c>
      <c r="G28" s="11">
        <v>76731828563</v>
      </c>
      <c r="H28" s="11">
        <v>98888216365</v>
      </c>
    </row>
    <row r="29" spans="2:8" x14ac:dyDescent="0.25">
      <c r="B29" s="15" t="s">
        <v>25</v>
      </c>
      <c r="C29" s="11">
        <v>2225679010</v>
      </c>
      <c r="D29" s="11">
        <v>2624680314</v>
      </c>
      <c r="E29" s="11">
        <v>2501292434</v>
      </c>
      <c r="F29" s="11">
        <v>5611244593</v>
      </c>
      <c r="G29" s="11">
        <v>3563740137</v>
      </c>
      <c r="H29" s="11">
        <v>3557774516</v>
      </c>
    </row>
    <row r="30" spans="2:8" x14ac:dyDescent="0.25">
      <c r="B30" t="s">
        <v>26</v>
      </c>
      <c r="C30" s="11">
        <v>24921946124</v>
      </c>
      <c r="D30" s="11">
        <v>28714088244</v>
      </c>
      <c r="E30" s="11">
        <v>32942064340</v>
      </c>
      <c r="F30" s="11">
        <v>39622907587</v>
      </c>
      <c r="G30" s="11">
        <v>44672378291</v>
      </c>
      <c r="H30" s="11">
        <v>47036369863</v>
      </c>
    </row>
    <row r="31" spans="2:8" x14ac:dyDescent="0.25">
      <c r="B31" t="s">
        <v>123</v>
      </c>
      <c r="C31" s="11"/>
      <c r="D31" s="11"/>
      <c r="E31" s="11"/>
      <c r="F31" s="11"/>
      <c r="G31" s="11"/>
    </row>
    <row r="32" spans="2:8" x14ac:dyDescent="0.25">
      <c r="B32" t="s">
        <v>27</v>
      </c>
      <c r="C32" s="11">
        <v>92814097206</v>
      </c>
      <c r="D32" s="11">
        <v>105576214173</v>
      </c>
      <c r="E32" s="11">
        <v>110315043225</v>
      </c>
      <c r="F32" s="11">
        <v>104278221622</v>
      </c>
      <c r="G32" s="11">
        <v>123752106294</v>
      </c>
      <c r="H32" s="11">
        <v>140200871603</v>
      </c>
    </row>
    <row r="33" spans="2:8" x14ac:dyDescent="0.25">
      <c r="B33" t="s">
        <v>28</v>
      </c>
      <c r="D33" s="11"/>
      <c r="E33" s="11"/>
    </row>
    <row r="34" spans="2:8" x14ac:dyDescent="0.25">
      <c r="B34" t="s">
        <v>112</v>
      </c>
      <c r="C34" s="16"/>
      <c r="D34" s="16"/>
      <c r="E34" s="16"/>
      <c r="F34" s="16"/>
      <c r="G34" s="16"/>
    </row>
    <row r="35" spans="2:8" s="8" customFormat="1" x14ac:dyDescent="0.25">
      <c r="C35" s="9">
        <f t="shared" ref="C35:H35" si="5">SUM(C27:C34)</f>
        <v>192299194928</v>
      </c>
      <c r="D35" s="9">
        <f>SUM(D27:D34)</f>
        <v>202771974764</v>
      </c>
      <c r="E35" s="9">
        <f t="shared" si="5"/>
        <v>221629963400</v>
      </c>
      <c r="F35" s="9">
        <f t="shared" si="5"/>
        <v>240719966698</v>
      </c>
      <c r="G35" s="9">
        <f t="shared" si="5"/>
        <v>272602092316</v>
      </c>
      <c r="H35" s="9">
        <f t="shared" si="5"/>
        <v>314686457859</v>
      </c>
    </row>
    <row r="36" spans="2:8" s="8" customFormat="1" x14ac:dyDescent="0.25">
      <c r="B36" s="8" t="s">
        <v>29</v>
      </c>
      <c r="C36" s="13">
        <v>13488695117</v>
      </c>
      <c r="D36" s="13">
        <v>16972564468</v>
      </c>
      <c r="E36" s="13">
        <v>22202555979</v>
      </c>
      <c r="F36" s="13">
        <v>25581266446</v>
      </c>
      <c r="G36" s="13">
        <v>31232769831</v>
      </c>
      <c r="H36" s="8">
        <v>34997315383</v>
      </c>
    </row>
    <row r="37" spans="2:8" s="8" customFormat="1" x14ac:dyDescent="0.25">
      <c r="B37" s="8" t="s">
        <v>121</v>
      </c>
      <c r="C37" s="13">
        <v>2000000000</v>
      </c>
      <c r="D37" s="13">
        <v>1600000000</v>
      </c>
      <c r="E37" s="13">
        <v>1280000000</v>
      </c>
      <c r="F37" s="13">
        <v>1024000000</v>
      </c>
      <c r="G37" s="13">
        <v>2750000000</v>
      </c>
      <c r="H37" s="13">
        <v>4000000000</v>
      </c>
    </row>
    <row r="38" spans="2:8" s="8" customFormat="1" x14ac:dyDescent="0.25"/>
    <row r="39" spans="2:8" s="8" customFormat="1" x14ac:dyDescent="0.25">
      <c r="B39" s="8" t="s">
        <v>31</v>
      </c>
      <c r="C39" s="9">
        <f t="shared" ref="C39:H39" si="6">C37+C25+C35+C36</f>
        <v>211110009674</v>
      </c>
      <c r="D39" s="9">
        <f t="shared" si="6"/>
        <v>230520862636</v>
      </c>
      <c r="E39" s="9">
        <f t="shared" si="6"/>
        <v>249274279393</v>
      </c>
      <c r="F39" s="9">
        <f>F37+F25+F35+F36</f>
        <v>270440563617</v>
      </c>
      <c r="G39" s="9">
        <f t="shared" si="6"/>
        <v>311797129687</v>
      </c>
      <c r="H39" s="9">
        <f t="shared" si="6"/>
        <v>362552910016</v>
      </c>
    </row>
    <row r="40" spans="2:8" x14ac:dyDescent="0.25">
      <c r="B40" s="8" t="s">
        <v>32</v>
      </c>
    </row>
    <row r="41" spans="2:8" x14ac:dyDescent="0.25">
      <c r="B41" s="15" t="s">
        <v>33</v>
      </c>
      <c r="C41" s="11">
        <v>14196032440</v>
      </c>
      <c r="D41" s="11">
        <v>15615635680</v>
      </c>
      <c r="E41" s="11">
        <v>17177199240</v>
      </c>
      <c r="F41" s="11">
        <v>19753779120</v>
      </c>
      <c r="G41" s="11">
        <v>23704534940</v>
      </c>
      <c r="H41" s="11">
        <v>26549079130</v>
      </c>
    </row>
    <row r="42" spans="2:8" x14ac:dyDescent="0.25">
      <c r="B42" s="15" t="s">
        <v>34</v>
      </c>
      <c r="C42" s="11">
        <v>7411663610</v>
      </c>
      <c r="D42" s="11">
        <v>8439142029</v>
      </c>
      <c r="E42" s="11">
        <v>9707793205</v>
      </c>
      <c r="F42" s="11">
        <v>11392420005</v>
      </c>
      <c r="G42" s="11">
        <v>12944994585</v>
      </c>
      <c r="H42" s="11">
        <v>14380830197</v>
      </c>
    </row>
    <row r="43" spans="2:8" x14ac:dyDescent="0.25">
      <c r="B43" s="15" t="s">
        <v>35</v>
      </c>
      <c r="C43" s="11"/>
      <c r="D43" s="11"/>
      <c r="E43" s="11"/>
      <c r="F43" s="11"/>
      <c r="G43" s="11"/>
    </row>
    <row r="44" spans="2:8" x14ac:dyDescent="0.25">
      <c r="B44" s="15" t="s">
        <v>129</v>
      </c>
      <c r="C44" s="11">
        <v>900929703</v>
      </c>
      <c r="D44" s="11">
        <v>1274947661</v>
      </c>
      <c r="E44" s="11">
        <v>4014930622</v>
      </c>
      <c r="F44" s="11">
        <v>1091968708</v>
      </c>
      <c r="G44" s="11">
        <v>563904806</v>
      </c>
      <c r="H44" s="11">
        <v>902123990</v>
      </c>
    </row>
    <row r="45" spans="2:8" x14ac:dyDescent="0.25">
      <c r="B45" s="15" t="s">
        <v>113</v>
      </c>
      <c r="C45" s="11">
        <v>95880</v>
      </c>
      <c r="D45" s="11">
        <v>88413</v>
      </c>
      <c r="E45" s="11">
        <v>75545</v>
      </c>
      <c r="F45" s="11">
        <v>82061</v>
      </c>
      <c r="G45" s="11">
        <v>116217</v>
      </c>
    </row>
    <row r="46" spans="2:8" x14ac:dyDescent="0.25">
      <c r="B46" s="15" t="s">
        <v>124</v>
      </c>
      <c r="C46" s="16">
        <v>17800819</v>
      </c>
      <c r="D46" s="16">
        <v>65396935</v>
      </c>
      <c r="E46" s="16">
        <v>53192892</v>
      </c>
      <c r="F46" s="11">
        <v>52527544</v>
      </c>
      <c r="G46" s="11">
        <v>38683490</v>
      </c>
      <c r="H46" s="11">
        <v>29468778</v>
      </c>
    </row>
    <row r="47" spans="2:8" x14ac:dyDescent="0.25">
      <c r="B47" s="15" t="s">
        <v>36</v>
      </c>
      <c r="C47" s="11">
        <v>1290340814</v>
      </c>
      <c r="D47" s="11">
        <v>1464019449</v>
      </c>
      <c r="E47" s="11">
        <v>2488521769</v>
      </c>
      <c r="F47" s="11">
        <v>3823506459</v>
      </c>
      <c r="G47" s="11">
        <v>3084723413</v>
      </c>
      <c r="H47" s="11">
        <v>2661018720</v>
      </c>
    </row>
    <row r="48" spans="2:8" s="8" customFormat="1" x14ac:dyDescent="0.25">
      <c r="B48" s="8" t="s">
        <v>37</v>
      </c>
      <c r="C48" s="9">
        <f t="shared" ref="C48:H48" si="7">SUM(C41:C47)</f>
        <v>23816863266</v>
      </c>
      <c r="D48" s="9">
        <f t="shared" si="7"/>
        <v>26859230167</v>
      </c>
      <c r="E48" s="9">
        <f t="shared" si="7"/>
        <v>33441713273</v>
      </c>
      <c r="F48" s="9">
        <f t="shared" si="7"/>
        <v>36114283897</v>
      </c>
      <c r="G48" s="9">
        <f t="shared" si="7"/>
        <v>40336957451</v>
      </c>
      <c r="H48" s="9">
        <f t="shared" si="7"/>
        <v>44522520815</v>
      </c>
    </row>
    <row r="49" spans="2:8" s="8" customFormat="1" x14ac:dyDescent="0.25">
      <c r="B49" s="8" t="s">
        <v>38</v>
      </c>
      <c r="C49" s="9">
        <f>C48+C39</f>
        <v>234926872940</v>
      </c>
      <c r="D49" s="9">
        <f>D48+D39</f>
        <v>257380092803</v>
      </c>
      <c r="E49" s="9">
        <f t="shared" ref="E49:H49" si="8">E48+E39</f>
        <v>282715992666</v>
      </c>
      <c r="F49" s="9">
        <f>F48+F39</f>
        <v>306554847514</v>
      </c>
      <c r="G49" s="9">
        <f t="shared" si="8"/>
        <v>352134087138</v>
      </c>
      <c r="H49" s="9">
        <f t="shared" si="8"/>
        <v>407075430831</v>
      </c>
    </row>
    <row r="50" spans="2:8" x14ac:dyDescent="0.25">
      <c r="C50" s="23"/>
    </row>
    <row r="52" spans="2:8" x14ac:dyDescent="0.25">
      <c r="B52" t="s">
        <v>133</v>
      </c>
      <c r="C52" s="31">
        <f>C48/(C41/10)</f>
        <v>16.777126543393557</v>
      </c>
      <c r="D52" s="31">
        <f t="shared" ref="D52:H52" si="9">D48/(D41/10)</f>
        <v>17.200215679596337</v>
      </c>
      <c r="E52" s="31">
        <f t="shared" si="9"/>
        <v>19.468664714050323</v>
      </c>
      <c r="F52" s="31">
        <f t="shared" si="9"/>
        <v>18.282215103051126</v>
      </c>
      <c r="G52" s="31">
        <f t="shared" si="9"/>
        <v>17.016557191735398</v>
      </c>
      <c r="H52" s="31">
        <f t="shared" si="9"/>
        <v>16.769892694579497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28" workbookViewId="0">
      <selection activeCell="C39" sqref="C39"/>
    </sheetView>
  </sheetViews>
  <sheetFormatPr defaultRowHeight="15" x14ac:dyDescent="0.25"/>
  <cols>
    <col min="2" max="2" width="53.28515625" bestFit="1" customWidth="1"/>
    <col min="3" max="3" width="17.85546875" bestFit="1" customWidth="1"/>
    <col min="4" max="4" width="15" bestFit="1" customWidth="1"/>
    <col min="5" max="5" width="14.5703125" bestFit="1" customWidth="1"/>
    <col min="6" max="7" width="15" bestFit="1" customWidth="1"/>
    <col min="8" max="8" width="18.140625" customWidth="1"/>
    <col min="9" max="9" width="13" bestFit="1" customWidth="1"/>
  </cols>
  <sheetData>
    <row r="1" spans="2:9" ht="23.25" x14ac:dyDescent="0.35">
      <c r="B1" s="1" t="s">
        <v>127</v>
      </c>
    </row>
    <row r="2" spans="2:9" ht="18.75" x14ac:dyDescent="0.3">
      <c r="B2" s="2" t="s">
        <v>39</v>
      </c>
    </row>
    <row r="3" spans="2:9" ht="15.75" x14ac:dyDescent="0.25">
      <c r="B3" s="3" t="s">
        <v>1</v>
      </c>
    </row>
    <row r="4" spans="2:9" ht="15.75" x14ac:dyDescent="0.25">
      <c r="B4" s="4"/>
      <c r="C4" s="5">
        <v>2013</v>
      </c>
      <c r="D4" s="6">
        <v>2014</v>
      </c>
      <c r="E4" s="5">
        <v>2015</v>
      </c>
      <c r="F4" s="6">
        <v>2016</v>
      </c>
      <c r="G4" s="5">
        <v>2017</v>
      </c>
      <c r="H4" s="5">
        <v>2018</v>
      </c>
      <c r="I4" s="30"/>
    </row>
    <row r="5" spans="2:9" ht="18.75" x14ac:dyDescent="0.3">
      <c r="B5" s="7" t="s">
        <v>40</v>
      </c>
    </row>
    <row r="6" spans="2:9" x14ac:dyDescent="0.25">
      <c r="B6" s="10" t="s">
        <v>41</v>
      </c>
      <c r="C6" s="11">
        <v>18999188112</v>
      </c>
      <c r="D6" s="10">
        <v>20628448078</v>
      </c>
      <c r="E6" s="11">
        <v>19526151534</v>
      </c>
      <c r="F6" s="11">
        <v>18964101306</v>
      </c>
      <c r="G6" s="11">
        <v>22517073480</v>
      </c>
      <c r="H6" s="11">
        <v>27959667457</v>
      </c>
    </row>
    <row r="7" spans="2:9" x14ac:dyDescent="0.25">
      <c r="B7" s="10" t="s">
        <v>42</v>
      </c>
      <c r="C7" s="11">
        <v>16166093671</v>
      </c>
      <c r="D7" s="10">
        <v>16511700268</v>
      </c>
      <c r="E7" s="11">
        <v>16551212187</v>
      </c>
      <c r="F7" s="11">
        <v>14868513346</v>
      </c>
      <c r="G7" s="11">
        <v>16106469182</v>
      </c>
      <c r="H7" s="11">
        <v>21051421721</v>
      </c>
    </row>
    <row r="8" spans="2:9" s="8" customFormat="1" x14ac:dyDescent="0.25">
      <c r="B8" s="9" t="s">
        <v>43</v>
      </c>
      <c r="C8" s="9">
        <f t="shared" ref="C8:H8" si="0">C6-C7</f>
        <v>2833094441</v>
      </c>
      <c r="D8" s="9">
        <f t="shared" si="0"/>
        <v>4116747810</v>
      </c>
      <c r="E8" s="9">
        <f t="shared" si="0"/>
        <v>2974939347</v>
      </c>
      <c r="F8" s="9">
        <f t="shared" si="0"/>
        <v>4095587960</v>
      </c>
      <c r="G8" s="9">
        <f t="shared" si="0"/>
        <v>6410604298</v>
      </c>
      <c r="H8" s="9">
        <f t="shared" si="0"/>
        <v>6908245736</v>
      </c>
    </row>
    <row r="9" spans="2:9" x14ac:dyDescent="0.25">
      <c r="B9" s="10" t="s">
        <v>44</v>
      </c>
      <c r="C9" s="11">
        <v>5227329680</v>
      </c>
      <c r="D9" s="10">
        <v>5979263131</v>
      </c>
      <c r="E9" s="11">
        <v>7941834565</v>
      </c>
      <c r="F9" s="11">
        <v>10415188620</v>
      </c>
      <c r="G9" s="11">
        <v>7594737512</v>
      </c>
      <c r="H9" s="11">
        <v>6137753777</v>
      </c>
    </row>
    <row r="10" spans="2:9" x14ac:dyDescent="0.25">
      <c r="B10" s="10" t="s">
        <v>45</v>
      </c>
      <c r="C10" s="11">
        <v>2075105534</v>
      </c>
      <c r="D10" s="10">
        <v>2003135191</v>
      </c>
      <c r="E10" s="11">
        <v>1762877701</v>
      </c>
      <c r="F10" s="11">
        <v>1541232004</v>
      </c>
      <c r="G10" s="11">
        <v>1817425090</v>
      </c>
      <c r="H10" s="11">
        <v>1590896866</v>
      </c>
    </row>
    <row r="11" spans="2:9" x14ac:dyDescent="0.25">
      <c r="B11" s="10" t="s">
        <v>46</v>
      </c>
      <c r="C11" s="11">
        <v>1048243193</v>
      </c>
      <c r="D11" s="10">
        <v>761411373</v>
      </c>
      <c r="E11" s="11">
        <v>736485820</v>
      </c>
      <c r="F11" s="11">
        <v>554409851</v>
      </c>
      <c r="G11" s="11">
        <v>601751674</v>
      </c>
      <c r="H11" s="11">
        <v>1174148775</v>
      </c>
    </row>
    <row r="12" spans="2:9" s="8" customFormat="1" x14ac:dyDescent="0.25">
      <c r="B12" s="9"/>
      <c r="C12" s="9">
        <f t="shared" ref="C12:H12" si="1">SUM(C9:C11)</f>
        <v>8350678407</v>
      </c>
      <c r="D12" s="9">
        <f t="shared" si="1"/>
        <v>8743809695</v>
      </c>
      <c r="E12" s="9">
        <f t="shared" si="1"/>
        <v>10441198086</v>
      </c>
      <c r="F12" s="9">
        <f t="shared" si="1"/>
        <v>12510830475</v>
      </c>
      <c r="G12" s="9">
        <f t="shared" si="1"/>
        <v>10013914276</v>
      </c>
      <c r="H12" s="9">
        <f t="shared" si="1"/>
        <v>8902799418</v>
      </c>
    </row>
    <row r="13" spans="2:9" x14ac:dyDescent="0.25">
      <c r="B13" s="9" t="s">
        <v>47</v>
      </c>
      <c r="C13" s="9">
        <f t="shared" ref="C13:H13" si="2">C8+C12</f>
        <v>11183772848</v>
      </c>
      <c r="D13" s="9">
        <f t="shared" si="2"/>
        <v>12860557505</v>
      </c>
      <c r="E13" s="9">
        <f t="shared" si="2"/>
        <v>13416137433</v>
      </c>
      <c r="F13" s="9">
        <f t="shared" si="2"/>
        <v>16606418435</v>
      </c>
      <c r="G13" s="9">
        <f t="shared" si="2"/>
        <v>16424518574</v>
      </c>
      <c r="H13" s="9">
        <f t="shared" si="2"/>
        <v>15811045154</v>
      </c>
    </row>
    <row r="14" spans="2:9" ht="18.75" x14ac:dyDescent="0.3">
      <c r="B14" s="17" t="s">
        <v>48</v>
      </c>
    </row>
    <row r="15" spans="2:9" x14ac:dyDescent="0.25">
      <c r="B15" s="10" t="s">
        <v>49</v>
      </c>
      <c r="C15" s="11">
        <v>2770951342</v>
      </c>
      <c r="D15" s="10">
        <v>3032212539</v>
      </c>
      <c r="E15" s="11">
        <v>3185500653</v>
      </c>
      <c r="F15" s="11">
        <v>3740555641</v>
      </c>
      <c r="G15" s="11">
        <v>3874881338</v>
      </c>
      <c r="H15" s="11">
        <v>4060874943</v>
      </c>
    </row>
    <row r="16" spans="2:9" x14ac:dyDescent="0.25">
      <c r="B16" s="10" t="s">
        <v>50</v>
      </c>
      <c r="C16" s="11">
        <v>528247219</v>
      </c>
      <c r="D16" s="10">
        <v>597580631</v>
      </c>
      <c r="E16" s="11">
        <v>624967648</v>
      </c>
      <c r="F16" s="11">
        <v>717160353</v>
      </c>
      <c r="G16" s="11">
        <v>722270878</v>
      </c>
      <c r="H16" s="11">
        <v>858615663</v>
      </c>
    </row>
    <row r="17" spans="2:8" x14ac:dyDescent="0.25">
      <c r="B17" s="10" t="s">
        <v>51</v>
      </c>
      <c r="C17" s="11">
        <v>34511773</v>
      </c>
      <c r="D17" s="10">
        <v>25878389</v>
      </c>
      <c r="E17" s="11">
        <v>25156404</v>
      </c>
      <c r="F17" s="11">
        <v>26611944</v>
      </c>
      <c r="G17" s="11">
        <v>19348996</v>
      </c>
      <c r="H17" s="11">
        <v>50232808</v>
      </c>
    </row>
    <row r="18" spans="2:8" x14ac:dyDescent="0.25">
      <c r="B18" s="10" t="s">
        <v>52</v>
      </c>
      <c r="C18" s="11">
        <v>81917177</v>
      </c>
      <c r="D18" s="10">
        <v>81292776</v>
      </c>
      <c r="E18" s="11">
        <v>83737708</v>
      </c>
      <c r="F18" s="11">
        <v>81848950</v>
      </c>
      <c r="G18" s="11">
        <v>77822812</v>
      </c>
      <c r="H18" s="11">
        <v>91322698</v>
      </c>
    </row>
    <row r="19" spans="2:8" x14ac:dyDescent="0.25">
      <c r="B19" s="10" t="s">
        <v>53</v>
      </c>
      <c r="C19" s="11">
        <v>116034685</v>
      </c>
      <c r="D19" s="10">
        <v>114146222</v>
      </c>
      <c r="E19" s="11">
        <v>156859032</v>
      </c>
      <c r="F19" s="11">
        <v>111796937</v>
      </c>
      <c r="G19" s="11">
        <v>92685612</v>
      </c>
      <c r="H19" s="11">
        <v>120401969</v>
      </c>
    </row>
    <row r="20" spans="2:8" x14ac:dyDescent="0.25">
      <c r="B20" s="10" t="s">
        <v>54</v>
      </c>
      <c r="C20" s="11">
        <v>10331291</v>
      </c>
      <c r="D20" s="10">
        <v>6678709</v>
      </c>
      <c r="E20" s="10">
        <v>7496452</v>
      </c>
      <c r="F20" s="11">
        <v>10148295</v>
      </c>
      <c r="G20" s="11">
        <v>845000</v>
      </c>
      <c r="H20" s="11">
        <v>9990387</v>
      </c>
    </row>
    <row r="21" spans="2:8" x14ac:dyDescent="0.25">
      <c r="B21" s="10" t="s">
        <v>55</v>
      </c>
      <c r="C21" s="11">
        <v>3795772</v>
      </c>
      <c r="D21" s="10">
        <v>3669404</v>
      </c>
      <c r="E21" s="11">
        <v>5102293</v>
      </c>
      <c r="F21" s="11">
        <v>7413095</v>
      </c>
      <c r="G21" s="11">
        <v>3912494</v>
      </c>
      <c r="H21" s="11">
        <v>5269663</v>
      </c>
    </row>
    <row r="22" spans="2:8" x14ac:dyDescent="0.25">
      <c r="B22" s="10" t="s">
        <v>56</v>
      </c>
      <c r="C22" s="11">
        <v>1391721</v>
      </c>
      <c r="D22" s="10">
        <v>1445882</v>
      </c>
      <c r="E22" s="11">
        <v>1686713</v>
      </c>
      <c r="F22" s="11">
        <v>1944750</v>
      </c>
      <c r="G22" s="11">
        <v>1547588</v>
      </c>
      <c r="H22" s="11">
        <v>1588656</v>
      </c>
    </row>
    <row r="23" spans="2:8" x14ac:dyDescent="0.25">
      <c r="B23" s="10" t="s">
        <v>57</v>
      </c>
      <c r="C23" s="11">
        <v>3017758560</v>
      </c>
      <c r="D23" s="11">
        <v>1345510729</v>
      </c>
      <c r="E23" s="11">
        <v>8792391</v>
      </c>
      <c r="F23" s="11">
        <v>31872356</v>
      </c>
      <c r="G23" s="11">
        <v>9647081</v>
      </c>
      <c r="H23" s="11">
        <v>30332050</v>
      </c>
    </row>
    <row r="24" spans="2:8" x14ac:dyDescent="0.25">
      <c r="B24" s="10" t="s">
        <v>58</v>
      </c>
      <c r="C24" s="11">
        <v>386561421</v>
      </c>
      <c r="D24" s="10">
        <v>391469991</v>
      </c>
      <c r="E24" s="11">
        <v>488204917</v>
      </c>
      <c r="F24" s="11">
        <v>651597608</v>
      </c>
      <c r="G24" s="11">
        <v>649672064</v>
      </c>
      <c r="H24" s="11">
        <v>687148809</v>
      </c>
    </row>
    <row r="25" spans="2:8" x14ac:dyDescent="0.25">
      <c r="B25" s="10" t="s">
        <v>59</v>
      </c>
      <c r="C25" s="11">
        <v>587011013</v>
      </c>
      <c r="D25" s="10">
        <v>431312461</v>
      </c>
      <c r="E25" s="11">
        <v>478411560</v>
      </c>
      <c r="F25" s="11">
        <v>411543814</v>
      </c>
      <c r="G25" s="11">
        <v>574205482</v>
      </c>
      <c r="H25" s="11">
        <v>905857547</v>
      </c>
    </row>
    <row r="26" spans="2:8" s="8" customFormat="1" x14ac:dyDescent="0.25">
      <c r="B26" s="9" t="s">
        <v>60</v>
      </c>
      <c r="C26" s="9">
        <f t="shared" ref="C26:H26" si="3">SUM(C15:C25)</f>
        <v>7538511974</v>
      </c>
      <c r="D26" s="9">
        <f t="shared" si="3"/>
        <v>6031197733</v>
      </c>
      <c r="E26" s="9">
        <f t="shared" si="3"/>
        <v>5065915771</v>
      </c>
      <c r="F26" s="9">
        <f t="shared" si="3"/>
        <v>5792493743</v>
      </c>
      <c r="G26" s="9">
        <f t="shared" si="3"/>
        <v>6026839345</v>
      </c>
      <c r="H26" s="9">
        <f t="shared" si="3"/>
        <v>6821635193</v>
      </c>
    </row>
    <row r="27" spans="2:8" s="8" customFormat="1" x14ac:dyDescent="0.25">
      <c r="B27" s="18" t="s">
        <v>145</v>
      </c>
      <c r="C27" s="12">
        <v>-4527241</v>
      </c>
      <c r="D27" s="18">
        <v>239618</v>
      </c>
      <c r="E27" s="12">
        <v>-485397</v>
      </c>
      <c r="F27" s="12">
        <v>1458398</v>
      </c>
      <c r="G27" s="15"/>
      <c r="H27" s="15"/>
    </row>
    <row r="28" spans="2:8" s="8" customFormat="1" x14ac:dyDescent="0.25">
      <c r="B28" s="9" t="s">
        <v>61</v>
      </c>
      <c r="C28" s="9">
        <f t="shared" ref="C28:H28" si="4">C13-C26+C27</f>
        <v>3640733633</v>
      </c>
      <c r="D28" s="9">
        <f t="shared" si="4"/>
        <v>6829599390</v>
      </c>
      <c r="E28" s="9">
        <f t="shared" si="4"/>
        <v>8349736265</v>
      </c>
      <c r="F28" s="9">
        <f t="shared" si="4"/>
        <v>10815383090</v>
      </c>
      <c r="G28" s="9">
        <f t="shared" si="4"/>
        <v>10397679229</v>
      </c>
      <c r="H28" s="9">
        <f t="shared" si="4"/>
        <v>8989409961</v>
      </c>
    </row>
    <row r="29" spans="2:8" x14ac:dyDescent="0.25">
      <c r="B29" s="18" t="s">
        <v>114</v>
      </c>
      <c r="C29" s="11"/>
      <c r="D29" s="10"/>
      <c r="E29" s="11"/>
      <c r="F29" s="11"/>
      <c r="G29" s="11"/>
    </row>
    <row r="30" spans="2:8" x14ac:dyDescent="0.25">
      <c r="B30" s="18" t="s">
        <v>130</v>
      </c>
      <c r="C30" s="11"/>
      <c r="D30" s="10">
        <v>365000000</v>
      </c>
      <c r="E30" s="11">
        <v>1560000000</v>
      </c>
      <c r="F30" s="11">
        <v>1112000000</v>
      </c>
      <c r="G30" s="11">
        <v>1457000000</v>
      </c>
      <c r="H30" s="11">
        <v>2040000000</v>
      </c>
    </row>
    <row r="31" spans="2:8" x14ac:dyDescent="0.25">
      <c r="B31" s="10" t="s">
        <v>115</v>
      </c>
      <c r="C31" s="11">
        <v>171958850</v>
      </c>
      <c r="D31" s="11">
        <v>440000000</v>
      </c>
      <c r="E31" s="11">
        <v>10000000</v>
      </c>
      <c r="F31" s="11"/>
      <c r="G31" s="11"/>
    </row>
    <row r="32" spans="2:8" x14ac:dyDescent="0.25">
      <c r="B32" s="10" t="s">
        <v>132</v>
      </c>
      <c r="C32" s="16"/>
      <c r="D32" s="16">
        <v>810514480</v>
      </c>
      <c r="E32" s="16">
        <v>376083630</v>
      </c>
      <c r="F32" s="11">
        <v>1218000000</v>
      </c>
      <c r="G32" s="11">
        <v>1046000000</v>
      </c>
    </row>
    <row r="33" spans="2:8" s="8" customFormat="1" x14ac:dyDescent="0.25">
      <c r="B33" s="9" t="s">
        <v>62</v>
      </c>
      <c r="C33" s="9">
        <f t="shared" ref="C33:H33" si="5">SUM(C29:C32)</f>
        <v>171958850</v>
      </c>
      <c r="D33" s="9">
        <f t="shared" si="5"/>
        <v>1615514480</v>
      </c>
      <c r="E33" s="9">
        <f t="shared" si="5"/>
        <v>1946083630</v>
      </c>
      <c r="F33" s="9">
        <f t="shared" si="5"/>
        <v>2330000000</v>
      </c>
      <c r="G33" s="9">
        <f t="shared" si="5"/>
        <v>2503000000</v>
      </c>
      <c r="H33" s="9">
        <f t="shared" si="5"/>
        <v>2040000000</v>
      </c>
    </row>
    <row r="34" spans="2:8" s="8" customFormat="1" x14ac:dyDescent="0.25">
      <c r="B34" s="9" t="s">
        <v>63</v>
      </c>
      <c r="C34" s="9">
        <f t="shared" ref="C34:H34" si="6">C28-C33</f>
        <v>3468774783</v>
      </c>
      <c r="D34" s="9">
        <f t="shared" si="6"/>
        <v>5214084910</v>
      </c>
      <c r="E34" s="9">
        <f t="shared" si="6"/>
        <v>6403652635</v>
      </c>
      <c r="F34" s="9">
        <f t="shared" si="6"/>
        <v>8485383090</v>
      </c>
      <c r="G34" s="9">
        <f t="shared" si="6"/>
        <v>7894679229</v>
      </c>
      <c r="H34" s="9">
        <f t="shared" si="6"/>
        <v>6949409961</v>
      </c>
    </row>
    <row r="35" spans="2:8" s="8" customFormat="1" x14ac:dyDescent="0.25">
      <c r="B35" s="9"/>
      <c r="C35" s="9"/>
      <c r="D35" s="9"/>
      <c r="E35" s="9"/>
      <c r="F35" s="9"/>
      <c r="G35" s="9"/>
    </row>
    <row r="36" spans="2:8" s="8" customFormat="1" x14ac:dyDescent="0.25">
      <c r="B36" s="9" t="s">
        <v>64</v>
      </c>
      <c r="C36" s="13">
        <f>C37+C38</f>
        <v>1382401481</v>
      </c>
      <c r="D36" s="13">
        <f t="shared" ref="D36:H36" si="7">D37+D38</f>
        <v>2531158535</v>
      </c>
      <c r="E36" s="13">
        <f t="shared" si="7"/>
        <v>2522217353</v>
      </c>
      <c r="F36" s="13">
        <f t="shared" si="7"/>
        <v>2876823765</v>
      </c>
      <c r="G36" s="13">
        <f t="shared" si="7"/>
        <v>3096396499</v>
      </c>
      <c r="H36" s="13">
        <f t="shared" si="7"/>
        <v>3092731717</v>
      </c>
    </row>
    <row r="37" spans="2:8" x14ac:dyDescent="0.25">
      <c r="B37" s="10" t="s">
        <v>65</v>
      </c>
      <c r="C37" s="11">
        <v>1372757028</v>
      </c>
      <c r="D37" s="11">
        <v>2504059923</v>
      </c>
      <c r="E37" s="11">
        <v>2532994856</v>
      </c>
      <c r="F37" s="11">
        <v>2871561618</v>
      </c>
      <c r="G37" s="11">
        <v>3228571806</v>
      </c>
      <c r="H37" s="11">
        <v>3163864604</v>
      </c>
    </row>
    <row r="38" spans="2:8" x14ac:dyDescent="0.25">
      <c r="B38" s="10" t="s">
        <v>66</v>
      </c>
      <c r="C38" s="11">
        <v>9644453</v>
      </c>
      <c r="D38" s="11">
        <v>27098612</v>
      </c>
      <c r="E38" s="16">
        <v>-10777503</v>
      </c>
      <c r="F38" s="11">
        <v>5262147</v>
      </c>
      <c r="G38" s="11">
        <v>-132175307</v>
      </c>
      <c r="H38" s="11">
        <v>-71132887</v>
      </c>
    </row>
    <row r="39" spans="2:8" s="8" customFormat="1" x14ac:dyDescent="0.25">
      <c r="B39" s="9" t="s">
        <v>67</v>
      </c>
      <c r="C39" s="9">
        <f>C34-C36-C35</f>
        <v>2086373302</v>
      </c>
      <c r="D39" s="9">
        <f>D34-D36-D35</f>
        <v>2682926375</v>
      </c>
      <c r="E39" s="9">
        <f t="shared" ref="E39:F39" si="8">E34-E36-E35</f>
        <v>3881435282</v>
      </c>
      <c r="F39" s="9">
        <f t="shared" si="8"/>
        <v>5608559325</v>
      </c>
      <c r="G39" s="9">
        <f>G34-G36-G35</f>
        <v>4798282730</v>
      </c>
      <c r="H39" s="9">
        <f>H34-H36-H35</f>
        <v>3856678244</v>
      </c>
    </row>
    <row r="40" spans="2:8" x14ac:dyDescent="0.25">
      <c r="B40" s="9"/>
    </row>
    <row r="41" spans="2:8" x14ac:dyDescent="0.25">
      <c r="B41" s="9" t="s">
        <v>68</v>
      </c>
      <c r="C41" s="33">
        <f>C39/('1'!C41/10)</f>
        <v>1.4696876122382261</v>
      </c>
      <c r="D41" s="33">
        <f>D39/('1'!D41/10)</f>
        <v>1.7181025671828429</v>
      </c>
      <c r="E41" s="33">
        <f>E39/('1'!E41/10)</f>
        <v>2.2596438614750562</v>
      </c>
      <c r="F41" s="33">
        <f>F39/('1'!F41/10)</f>
        <v>2.839233592179601</v>
      </c>
      <c r="G41" s="33">
        <f>G39/('1'!G41/10)</f>
        <v>2.0242045423566535</v>
      </c>
      <c r="H41" s="33">
        <f>H39/('1'!H41/10)</f>
        <v>1.4526598926898449</v>
      </c>
    </row>
    <row r="42" spans="2:8" x14ac:dyDescent="0.25">
      <c r="B42" s="10"/>
    </row>
    <row r="43" spans="2:8" x14ac:dyDescent="0.25">
      <c r="B43" s="9"/>
    </row>
    <row r="44" spans="2:8" x14ac:dyDescent="0.25">
      <c r="B44" s="9"/>
    </row>
    <row r="45" spans="2:8" x14ac:dyDescent="0.25">
      <c r="B4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abSelected="1" topLeftCell="A46" workbookViewId="0">
      <selection activeCell="C64" sqref="C64"/>
    </sheetView>
  </sheetViews>
  <sheetFormatPr defaultRowHeight="15" x14ac:dyDescent="0.25"/>
  <cols>
    <col min="2" max="2" width="58.7109375" bestFit="1" customWidth="1"/>
    <col min="3" max="6" width="18.7109375" bestFit="1" customWidth="1"/>
    <col min="7" max="7" width="17" bestFit="1" customWidth="1"/>
    <col min="8" max="8" width="18.42578125" customWidth="1"/>
  </cols>
  <sheetData>
    <row r="1" spans="2:8" ht="23.25" x14ac:dyDescent="0.35">
      <c r="B1" s="1" t="s">
        <v>127</v>
      </c>
    </row>
    <row r="2" spans="2:8" ht="18.75" x14ac:dyDescent="0.3">
      <c r="B2" s="2" t="s">
        <v>69</v>
      </c>
    </row>
    <row r="3" spans="2:8" ht="15.75" x14ac:dyDescent="0.25">
      <c r="B3" s="3" t="s">
        <v>1</v>
      </c>
    </row>
    <row r="4" spans="2:8" ht="15.75" x14ac:dyDescent="0.25">
      <c r="B4" s="4"/>
      <c r="C4" s="5">
        <v>2013</v>
      </c>
      <c r="D4" s="5">
        <v>2014</v>
      </c>
      <c r="E4" s="6">
        <v>2015</v>
      </c>
      <c r="F4" s="5">
        <v>2016</v>
      </c>
      <c r="G4" s="5">
        <v>2017</v>
      </c>
      <c r="H4" s="5">
        <v>2018</v>
      </c>
    </row>
    <row r="5" spans="2:8" ht="18.75" x14ac:dyDescent="0.3">
      <c r="B5" s="19" t="s">
        <v>70</v>
      </c>
    </row>
    <row r="6" spans="2:8" x14ac:dyDescent="0.25">
      <c r="B6" s="4" t="s">
        <v>71</v>
      </c>
      <c r="C6" s="16">
        <v>19288449204</v>
      </c>
      <c r="D6" s="16">
        <v>21047592457</v>
      </c>
      <c r="E6" s="16">
        <v>19071862379</v>
      </c>
      <c r="F6" s="16">
        <v>18947443529</v>
      </c>
      <c r="G6" s="16">
        <v>21655618942</v>
      </c>
      <c r="H6" s="16">
        <v>27957131021</v>
      </c>
    </row>
    <row r="7" spans="2:8" x14ac:dyDescent="0.25">
      <c r="B7" s="4" t="s">
        <v>72</v>
      </c>
      <c r="C7" s="16">
        <v>-15579626278</v>
      </c>
      <c r="D7" s="16">
        <v>-16615758584</v>
      </c>
      <c r="E7" s="16">
        <v>-16864384221</v>
      </c>
      <c r="F7" s="16">
        <v>-13794562689</v>
      </c>
      <c r="G7" s="16">
        <v>-15348261622</v>
      </c>
      <c r="H7" s="16">
        <v>-19868682961</v>
      </c>
    </row>
    <row r="8" spans="2:8" x14ac:dyDescent="0.25">
      <c r="B8" s="20" t="s">
        <v>116</v>
      </c>
      <c r="C8" s="16">
        <v>-885619569</v>
      </c>
      <c r="D8" s="16">
        <v>-920270819</v>
      </c>
      <c r="E8" s="16">
        <v>-1085869514</v>
      </c>
      <c r="F8" s="16">
        <v>-1168820062</v>
      </c>
      <c r="G8" s="16">
        <v>-1071486085</v>
      </c>
      <c r="H8" s="16">
        <v>-1325122434</v>
      </c>
    </row>
    <row r="9" spans="2:8" x14ac:dyDescent="0.25">
      <c r="B9" s="20" t="s">
        <v>73</v>
      </c>
      <c r="C9" s="16">
        <v>-2785078405</v>
      </c>
      <c r="D9" s="16">
        <v>-3042560652</v>
      </c>
      <c r="E9" s="16">
        <v>-3198099398</v>
      </c>
      <c r="F9" s="16">
        <v>-3558117031</v>
      </c>
      <c r="G9" s="16">
        <v>-3879638832</v>
      </c>
      <c r="H9" s="16">
        <v>-3841134993</v>
      </c>
    </row>
    <row r="10" spans="2:8" x14ac:dyDescent="0.25">
      <c r="B10" s="20" t="s">
        <v>74</v>
      </c>
      <c r="C10" s="16"/>
      <c r="D10" s="16"/>
      <c r="E10" s="16"/>
      <c r="F10" s="16"/>
      <c r="G10" s="16"/>
    </row>
    <row r="11" spans="2:8" x14ac:dyDescent="0.25">
      <c r="B11" s="20" t="s">
        <v>75</v>
      </c>
      <c r="C11" s="16">
        <v>4798691386</v>
      </c>
      <c r="D11" s="16">
        <v>4913897738</v>
      </c>
      <c r="E11" s="16">
        <v>5348564368</v>
      </c>
      <c r="F11" s="16">
        <v>5239350547</v>
      </c>
      <c r="G11" s="16">
        <v>7190676779</v>
      </c>
      <c r="H11" s="16">
        <v>5221959629</v>
      </c>
    </row>
    <row r="12" spans="2:8" x14ac:dyDescent="0.25">
      <c r="B12" s="20" t="s">
        <v>76</v>
      </c>
      <c r="C12" s="16"/>
      <c r="D12" s="16"/>
      <c r="E12" s="16"/>
      <c r="F12" s="16"/>
      <c r="G12" s="16"/>
    </row>
    <row r="13" spans="2:8" x14ac:dyDescent="0.25">
      <c r="B13" s="4" t="s">
        <v>77</v>
      </c>
      <c r="C13" s="16">
        <v>2044109325</v>
      </c>
      <c r="D13" s="16">
        <v>2003135191</v>
      </c>
      <c r="E13" s="16">
        <v>1762877701</v>
      </c>
      <c r="F13" s="16">
        <v>1541232004</v>
      </c>
      <c r="G13" s="16">
        <v>1819572790</v>
      </c>
      <c r="H13" s="16">
        <v>1590896866</v>
      </c>
    </row>
    <row r="14" spans="2:8" x14ac:dyDescent="0.25">
      <c r="B14" s="20" t="s">
        <v>78</v>
      </c>
      <c r="C14" s="16"/>
      <c r="D14" s="16"/>
      <c r="E14" s="16"/>
      <c r="F14" s="16"/>
      <c r="G14" s="16"/>
    </row>
    <row r="15" spans="2:8" x14ac:dyDescent="0.25">
      <c r="B15" s="4" t="s">
        <v>79</v>
      </c>
      <c r="C15" s="16"/>
      <c r="D15" s="16"/>
      <c r="E15" s="16"/>
      <c r="F15" s="16"/>
      <c r="G15" s="16"/>
    </row>
    <row r="16" spans="2:8" x14ac:dyDescent="0.25">
      <c r="B16" s="4" t="s">
        <v>80</v>
      </c>
      <c r="C16" s="16"/>
      <c r="D16" s="16"/>
      <c r="E16" s="16"/>
      <c r="F16" s="16"/>
      <c r="G16" s="16"/>
    </row>
    <row r="17" spans="2:8" x14ac:dyDescent="0.25">
      <c r="B17" s="4" t="s">
        <v>81</v>
      </c>
      <c r="C17" s="16">
        <v>-2012846969</v>
      </c>
      <c r="D17" s="16">
        <v>-1442616790</v>
      </c>
      <c r="E17" s="16">
        <v>-2337375599</v>
      </c>
      <c r="F17" s="16">
        <v>-2367642260</v>
      </c>
      <c r="G17" s="16">
        <v>-1826042439</v>
      </c>
      <c r="H17" s="16">
        <v>-3827182164</v>
      </c>
    </row>
    <row r="18" spans="2:8" x14ac:dyDescent="0.25">
      <c r="B18" s="4" t="s">
        <v>82</v>
      </c>
      <c r="C18" s="16">
        <v>824163453</v>
      </c>
      <c r="D18" s="16">
        <v>757376801</v>
      </c>
      <c r="E18" s="16">
        <v>735312031</v>
      </c>
      <c r="F18" s="16">
        <v>554308088</v>
      </c>
      <c r="G18" s="16">
        <v>600522929</v>
      </c>
      <c r="H18" s="16">
        <v>723119356</v>
      </c>
    </row>
    <row r="19" spans="2:8" x14ac:dyDescent="0.25">
      <c r="B19" s="4" t="s">
        <v>83</v>
      </c>
      <c r="C19" s="16">
        <v>-968803943</v>
      </c>
      <c r="D19" s="16">
        <v>-431309290</v>
      </c>
      <c r="E19" s="16">
        <v>-475262477</v>
      </c>
      <c r="F19" s="16">
        <v>-393786174</v>
      </c>
      <c r="G19" s="16">
        <v>-574205122</v>
      </c>
      <c r="H19" s="16">
        <v>-905851204</v>
      </c>
    </row>
    <row r="20" spans="2:8" s="8" customFormat="1" x14ac:dyDescent="0.25">
      <c r="B20" s="21" t="s">
        <v>84</v>
      </c>
      <c r="C20" s="9">
        <f>SUM(C6:C19)</f>
        <v>4723438204</v>
      </c>
      <c r="D20" s="9">
        <f>SUM(D6:D19)</f>
        <v>6269486052</v>
      </c>
      <c r="E20" s="9">
        <f t="shared" ref="E20:H20" si="0">SUM(E6:E19)</f>
        <v>2957625270</v>
      </c>
      <c r="F20" s="9">
        <f t="shared" si="0"/>
        <v>4999405952</v>
      </c>
      <c r="G20" s="9">
        <f t="shared" si="0"/>
        <v>8566757340</v>
      </c>
      <c r="H20" s="9">
        <f t="shared" si="0"/>
        <v>5725133116</v>
      </c>
    </row>
    <row r="21" spans="2:8" ht="15.75" x14ac:dyDescent="0.25">
      <c r="B21" s="22" t="s">
        <v>85</v>
      </c>
      <c r="C21" s="23"/>
    </row>
    <row r="22" spans="2:8" ht="15.75" x14ac:dyDescent="0.25">
      <c r="B22" s="24" t="s">
        <v>126</v>
      </c>
      <c r="C22" s="16"/>
      <c r="D22" s="11">
        <v>646380260</v>
      </c>
      <c r="E22" s="16">
        <v>47324474</v>
      </c>
      <c r="F22" s="16"/>
      <c r="G22" s="16"/>
    </row>
    <row r="23" spans="2:8" x14ac:dyDescent="0.25">
      <c r="B23" s="4" t="s">
        <v>117</v>
      </c>
      <c r="C23" s="16">
        <v>-27946957344</v>
      </c>
      <c r="D23" s="16">
        <v>-21494645612</v>
      </c>
      <c r="E23" s="16">
        <v>-10201477231</v>
      </c>
      <c r="F23" s="16">
        <v>-20898609318</v>
      </c>
      <c r="G23" s="16">
        <v>-37252599311</v>
      </c>
      <c r="H23" s="16">
        <v>-64084003129</v>
      </c>
    </row>
    <row r="24" spans="2:8" x14ac:dyDescent="0.25">
      <c r="B24" s="4" t="s">
        <v>17</v>
      </c>
      <c r="C24" s="16">
        <v>548940154</v>
      </c>
      <c r="D24" s="16">
        <v>-1962796817</v>
      </c>
      <c r="E24" s="16"/>
      <c r="F24" s="16">
        <v>-587483952</v>
      </c>
      <c r="G24" s="16">
        <v>-58903350</v>
      </c>
      <c r="H24" s="16">
        <v>-1804278176</v>
      </c>
    </row>
    <row r="25" spans="2:8" x14ac:dyDescent="0.25">
      <c r="B25" s="4" t="s">
        <v>86</v>
      </c>
      <c r="E25" s="16"/>
      <c r="F25" s="16"/>
      <c r="G25" s="16"/>
    </row>
    <row r="26" spans="2:8" x14ac:dyDescent="0.25">
      <c r="B26" s="20" t="s">
        <v>87</v>
      </c>
      <c r="C26" s="11">
        <v>5806589493</v>
      </c>
      <c r="D26" s="16">
        <v>-4548616552</v>
      </c>
      <c r="E26" s="16">
        <v>519422858</v>
      </c>
      <c r="F26" s="16">
        <v>7065014688</v>
      </c>
      <c r="G26" s="16">
        <v>-395775712</v>
      </c>
      <c r="H26" s="16">
        <v>8341242337</v>
      </c>
    </row>
    <row r="27" spans="2:8" x14ac:dyDescent="0.25">
      <c r="B27" s="4" t="s">
        <v>125</v>
      </c>
      <c r="C27" s="11">
        <v>31186773702</v>
      </c>
      <c r="D27" s="11">
        <v>14201830151</v>
      </c>
      <c r="E27" s="16">
        <v>18338565778</v>
      </c>
      <c r="F27" s="16">
        <v>12024988610</v>
      </c>
      <c r="G27" s="16">
        <v>32277901330</v>
      </c>
      <c r="H27" s="16">
        <v>33743123206</v>
      </c>
    </row>
    <row r="28" spans="2:8" x14ac:dyDescent="0.25">
      <c r="B28" s="20" t="s">
        <v>88</v>
      </c>
      <c r="E28" s="16"/>
      <c r="F28" s="16"/>
      <c r="G28" s="16"/>
    </row>
    <row r="29" spans="2:8" x14ac:dyDescent="0.25">
      <c r="B29" s="20" t="s">
        <v>89</v>
      </c>
      <c r="C29" s="16"/>
      <c r="D29" s="16"/>
      <c r="E29" s="16"/>
      <c r="F29" s="16"/>
      <c r="G29" s="16"/>
    </row>
    <row r="30" spans="2:8" x14ac:dyDescent="0.25">
      <c r="B30" s="20" t="s">
        <v>90</v>
      </c>
      <c r="E30" s="16"/>
      <c r="F30" s="16"/>
      <c r="G30" s="16"/>
    </row>
    <row r="31" spans="2:8" x14ac:dyDescent="0.25">
      <c r="B31" s="20" t="s">
        <v>91</v>
      </c>
      <c r="C31" s="16"/>
      <c r="E31" s="16"/>
      <c r="F31" s="16"/>
      <c r="G31" s="16"/>
    </row>
    <row r="32" spans="2:8" x14ac:dyDescent="0.25">
      <c r="B32" s="4" t="s">
        <v>92</v>
      </c>
      <c r="C32" s="16">
        <f>-874345976+943892362</f>
        <v>69546386</v>
      </c>
      <c r="D32" s="16">
        <v>-87476213</v>
      </c>
      <c r="E32" s="16">
        <v>-107259145</v>
      </c>
      <c r="F32" s="16">
        <f>79177010-38714801</f>
        <v>40462209</v>
      </c>
      <c r="G32" s="16">
        <f>6524050272-6556128256</f>
        <v>-32077984</v>
      </c>
      <c r="H32" s="11">
        <v>-148875890</v>
      </c>
    </row>
    <row r="33" spans="2:8" x14ac:dyDescent="0.25">
      <c r="B33" s="20" t="s">
        <v>93</v>
      </c>
      <c r="D33" s="16"/>
      <c r="E33" s="16"/>
      <c r="F33" s="16"/>
      <c r="G33" s="16"/>
    </row>
    <row r="34" spans="2:8" x14ac:dyDescent="0.25">
      <c r="B34" s="20" t="s">
        <v>94</v>
      </c>
      <c r="E34" s="16"/>
      <c r="F34" s="16"/>
      <c r="G34" s="16"/>
    </row>
    <row r="35" spans="2:8" x14ac:dyDescent="0.25">
      <c r="B35" s="20" t="s">
        <v>95</v>
      </c>
      <c r="E35" s="16"/>
      <c r="F35" s="16"/>
      <c r="G35" s="16"/>
    </row>
    <row r="36" spans="2:8" x14ac:dyDescent="0.25">
      <c r="B36" s="4" t="s">
        <v>96</v>
      </c>
      <c r="E36" s="16"/>
      <c r="F36" s="16"/>
      <c r="G36" s="16"/>
    </row>
    <row r="37" spans="2:8" x14ac:dyDescent="0.25">
      <c r="B37" s="4" t="s">
        <v>97</v>
      </c>
      <c r="C37" s="16">
        <f>1468428198</f>
        <v>1468428198</v>
      </c>
      <c r="D37" s="29">
        <f>1555163854</f>
        <v>1555163854</v>
      </c>
      <c r="E37" s="16">
        <f>5303416679-92027239</f>
        <v>5211389440</v>
      </c>
      <c r="F37" s="16">
        <v>-981705233</v>
      </c>
      <c r="G37" s="16">
        <v>121755518</v>
      </c>
      <c r="H37" s="11">
        <v>161237864</v>
      </c>
    </row>
    <row r="38" spans="2:8" s="8" customFormat="1" x14ac:dyDescent="0.25">
      <c r="B38" s="25"/>
      <c r="C38" s="9">
        <f t="shared" ref="C38:H38" si="1">SUM(C22:C37)</f>
        <v>11133320589</v>
      </c>
      <c r="D38" s="9">
        <f>SUM(D22:D37)</f>
        <v>-11690160929</v>
      </c>
      <c r="E38" s="9">
        <f t="shared" si="1"/>
        <v>13807966174</v>
      </c>
      <c r="F38" s="9">
        <f t="shared" si="1"/>
        <v>-3337332996</v>
      </c>
      <c r="G38" s="9">
        <f t="shared" si="1"/>
        <v>-5339699509</v>
      </c>
      <c r="H38" s="9">
        <f t="shared" si="1"/>
        <v>-23791553788</v>
      </c>
    </row>
    <row r="39" spans="2:8" s="8" customFormat="1" x14ac:dyDescent="0.25">
      <c r="B39" s="25"/>
      <c r="C39" s="26"/>
    </row>
    <row r="40" spans="2:8" s="8" customFormat="1" x14ac:dyDescent="0.25">
      <c r="B40" s="25" t="s">
        <v>98</v>
      </c>
      <c r="C40" s="9">
        <f t="shared" ref="C40:H40" si="2">C20+C38</f>
        <v>15856758793</v>
      </c>
      <c r="D40" s="9">
        <f>D20+D38</f>
        <v>-5420674877</v>
      </c>
      <c r="E40" s="9">
        <f t="shared" si="2"/>
        <v>16765591444</v>
      </c>
      <c r="F40" s="9">
        <f t="shared" si="2"/>
        <v>1662072956</v>
      </c>
      <c r="G40" s="9">
        <f t="shared" si="2"/>
        <v>3227057831</v>
      </c>
      <c r="H40" s="9">
        <f t="shared" si="2"/>
        <v>-18066420672</v>
      </c>
    </row>
    <row r="41" spans="2:8" x14ac:dyDescent="0.25">
      <c r="B41" s="25"/>
      <c r="C41" s="23"/>
      <c r="D41" s="23"/>
    </row>
    <row r="42" spans="2:8" ht="18.75" x14ac:dyDescent="0.3">
      <c r="B42" s="19" t="s">
        <v>99</v>
      </c>
    </row>
    <row r="43" spans="2:8" x14ac:dyDescent="0.25">
      <c r="B43" s="27" t="s">
        <v>118</v>
      </c>
      <c r="C43" s="16"/>
      <c r="D43" s="16"/>
      <c r="E43" s="16"/>
      <c r="F43" s="16"/>
      <c r="G43" s="16"/>
    </row>
    <row r="44" spans="2:8" x14ac:dyDescent="0.25">
      <c r="B44" s="27" t="s">
        <v>100</v>
      </c>
      <c r="C44" s="16"/>
      <c r="D44" s="16"/>
      <c r="E44" s="16"/>
      <c r="F44" s="16"/>
      <c r="G44" s="16"/>
    </row>
    <row r="45" spans="2:8" x14ac:dyDescent="0.25">
      <c r="B45" s="4" t="s">
        <v>101</v>
      </c>
      <c r="C45" s="16"/>
      <c r="D45" s="16"/>
      <c r="E45" s="16"/>
      <c r="F45" s="16"/>
      <c r="G45" s="16"/>
    </row>
    <row r="46" spans="2:8" x14ac:dyDescent="0.25">
      <c r="B46" s="4" t="s">
        <v>119</v>
      </c>
      <c r="C46" s="16">
        <v>34704173770</v>
      </c>
      <c r="D46" s="16">
        <f>45703238368+4451699</f>
        <v>45707690067</v>
      </c>
      <c r="E46" s="16">
        <f>10003383+67974447277</f>
        <v>67984450660</v>
      </c>
      <c r="F46" s="16">
        <v>126663601594</v>
      </c>
      <c r="G46" s="16">
        <v>529982115084</v>
      </c>
      <c r="H46" s="16">
        <v>13076696385</v>
      </c>
    </row>
    <row r="47" spans="2:8" x14ac:dyDescent="0.25">
      <c r="B47" s="4" t="s">
        <v>120</v>
      </c>
      <c r="C47" s="16">
        <v>-36711564950</v>
      </c>
      <c r="D47" s="16">
        <v>-44429018237</v>
      </c>
      <c r="E47" s="16">
        <v>-71716351209</v>
      </c>
      <c r="F47" s="16">
        <v>-127541944025</v>
      </c>
      <c r="G47" s="16">
        <v>-529978104773</v>
      </c>
      <c r="H47" s="16">
        <v>-9092476155</v>
      </c>
    </row>
    <row r="48" spans="2:8" x14ac:dyDescent="0.25">
      <c r="B48" s="4" t="s">
        <v>122</v>
      </c>
      <c r="C48" s="16">
        <v>184965653</v>
      </c>
      <c r="D48" s="16"/>
      <c r="E48" s="16"/>
      <c r="F48" s="16">
        <v>114818</v>
      </c>
      <c r="G48" s="16">
        <v>1811246</v>
      </c>
      <c r="H48" s="16">
        <v>642428925</v>
      </c>
    </row>
    <row r="49" spans="2:8" x14ac:dyDescent="0.25">
      <c r="B49" s="4" t="s">
        <v>102</v>
      </c>
      <c r="C49" s="16">
        <v>-960061485</v>
      </c>
      <c r="D49" s="16">
        <v>-431680828</v>
      </c>
      <c r="E49" s="16">
        <v>-296920073</v>
      </c>
      <c r="F49" s="16">
        <v>-857349988</v>
      </c>
      <c r="G49" s="16">
        <v>-209061471</v>
      </c>
      <c r="H49" s="16">
        <v>-237714390</v>
      </c>
    </row>
    <row r="50" spans="2:8" x14ac:dyDescent="0.25">
      <c r="B50" s="20" t="s">
        <v>30</v>
      </c>
      <c r="C50" s="16"/>
      <c r="D50" s="16"/>
      <c r="E50" s="16"/>
      <c r="F50" s="16"/>
      <c r="G50" s="16"/>
    </row>
    <row r="51" spans="2:8" s="8" customFormat="1" x14ac:dyDescent="0.25">
      <c r="B51" s="25" t="s">
        <v>103</v>
      </c>
      <c r="C51" s="9">
        <f>SUM(C43:C50)</f>
        <v>-2782487012</v>
      </c>
      <c r="D51" s="9">
        <f>SUM(D43:D50)</f>
        <v>846991002</v>
      </c>
      <c r="E51" s="9">
        <f t="shared" ref="E51:H51" si="3">E44+E45+E46+E47+E48+E49+E43+E50</f>
        <v>-4028820622</v>
      </c>
      <c r="F51" s="9">
        <f t="shared" si="3"/>
        <v>-1735577601</v>
      </c>
      <c r="G51" s="9">
        <f t="shared" si="3"/>
        <v>-203239914</v>
      </c>
      <c r="H51" s="9">
        <f t="shared" si="3"/>
        <v>4388934765</v>
      </c>
    </row>
    <row r="52" spans="2:8" ht="18.75" x14ac:dyDescent="0.3">
      <c r="B52" s="19" t="s">
        <v>104</v>
      </c>
    </row>
    <row r="53" spans="2:8" x14ac:dyDescent="0.25">
      <c r="B53" t="s">
        <v>105</v>
      </c>
      <c r="C53" s="16"/>
      <c r="D53" s="16">
        <v>5854203775</v>
      </c>
      <c r="E53" s="16"/>
      <c r="F53" s="16"/>
      <c r="G53" s="16">
        <v>2096937067</v>
      </c>
      <c r="H53" s="11">
        <v>3656869234</v>
      </c>
    </row>
    <row r="54" spans="2:8" x14ac:dyDescent="0.25">
      <c r="B54" t="s">
        <v>106</v>
      </c>
      <c r="C54" s="16">
        <v>-9063736387</v>
      </c>
      <c r="D54" s="16"/>
      <c r="E54" s="16">
        <v>-5278529527</v>
      </c>
      <c r="F54" s="16">
        <v>-1046429541</v>
      </c>
      <c r="G54" s="16"/>
    </row>
    <row r="55" spans="2:8" x14ac:dyDescent="0.25">
      <c r="B55" t="s">
        <v>107</v>
      </c>
      <c r="C55" s="16">
        <v>-875594641</v>
      </c>
      <c r="D55" s="16"/>
      <c r="E55" s="16"/>
      <c r="F55" s="16"/>
      <c r="G55" s="16"/>
    </row>
    <row r="56" spans="2:8" x14ac:dyDescent="0.25">
      <c r="B56" t="s">
        <v>131</v>
      </c>
      <c r="C56" s="16">
        <v>-500000000</v>
      </c>
      <c r="D56" s="16">
        <v>-400000000</v>
      </c>
      <c r="E56" s="16">
        <v>-320000000</v>
      </c>
      <c r="F56" s="16">
        <v>-256000000</v>
      </c>
      <c r="G56" s="16">
        <v>1726000000</v>
      </c>
      <c r="H56" s="16">
        <v>1250000000</v>
      </c>
    </row>
    <row r="57" spans="2:8" s="8" customFormat="1" x14ac:dyDescent="0.25">
      <c r="B57" s="25" t="s">
        <v>108</v>
      </c>
      <c r="C57" s="9">
        <f t="shared" ref="C57:F57" si="4">SUM(C53:C56)</f>
        <v>-10439331028</v>
      </c>
      <c r="D57" s="9">
        <f t="shared" si="4"/>
        <v>5454203775</v>
      </c>
      <c r="E57" s="9">
        <f t="shared" si="4"/>
        <v>-5598529527</v>
      </c>
      <c r="F57" s="9">
        <f t="shared" si="4"/>
        <v>-1302429541</v>
      </c>
      <c r="G57" s="9">
        <f>SUM(G53:G56)</f>
        <v>3822937067</v>
      </c>
      <c r="H57" s="9">
        <f>SUM(H53:H56)</f>
        <v>4906869234</v>
      </c>
    </row>
    <row r="58" spans="2:8" s="8" customFormat="1" x14ac:dyDescent="0.25">
      <c r="B58" s="25"/>
    </row>
    <row r="59" spans="2:8" s="8" customFormat="1" x14ac:dyDescent="0.25">
      <c r="B59" s="25" t="s">
        <v>109</v>
      </c>
      <c r="C59" s="9">
        <f t="shared" ref="C59:H59" si="5">C57+C51+C40</f>
        <v>2634940753</v>
      </c>
      <c r="D59" s="9">
        <f t="shared" si="5"/>
        <v>880519900</v>
      </c>
      <c r="E59" s="9">
        <f t="shared" si="5"/>
        <v>7138241295</v>
      </c>
      <c r="F59" s="9">
        <f t="shared" si="5"/>
        <v>-1375934186</v>
      </c>
      <c r="G59" s="9">
        <f t="shared" si="5"/>
        <v>6846754984</v>
      </c>
      <c r="H59" s="9">
        <f t="shared" si="5"/>
        <v>-8770616673</v>
      </c>
    </row>
    <row r="60" spans="2:8" x14ac:dyDescent="0.25">
      <c r="B60" s="25" t="s">
        <v>144</v>
      </c>
      <c r="C60" s="16">
        <v>-69937026</v>
      </c>
      <c r="D60" s="16"/>
      <c r="E60" s="11"/>
      <c r="F60" s="11">
        <v>3718362</v>
      </c>
      <c r="G60" s="11"/>
      <c r="H60">
        <v>12526737</v>
      </c>
    </row>
    <row r="61" spans="2:8" x14ac:dyDescent="0.25">
      <c r="B61" s="21" t="s">
        <v>110</v>
      </c>
      <c r="C61" s="11">
        <v>18261569165</v>
      </c>
      <c r="D61" s="11">
        <f>3924407+20826572892</f>
        <v>20830497299</v>
      </c>
      <c r="E61" s="11">
        <f>13478511+21711017199</f>
        <v>21724495710</v>
      </c>
      <c r="F61" s="11">
        <v>28862737005</v>
      </c>
      <c r="G61" s="11">
        <v>27490521181</v>
      </c>
      <c r="H61" s="11">
        <v>34364818203</v>
      </c>
    </row>
    <row r="62" spans="2:8" x14ac:dyDescent="0.25">
      <c r="B62" s="21"/>
    </row>
    <row r="63" spans="2:8" s="8" customFormat="1" x14ac:dyDescent="0.25">
      <c r="B63" s="21" t="s">
        <v>111</v>
      </c>
      <c r="C63" s="9">
        <f>C59+C60+C61</f>
        <v>20826572892</v>
      </c>
      <c r="D63" s="9">
        <f t="shared" ref="D63:H63" si="6">D59+D60+D61</f>
        <v>21711017199</v>
      </c>
      <c r="E63" s="9">
        <f t="shared" si="6"/>
        <v>28862737005</v>
      </c>
      <c r="F63" s="9">
        <f t="shared" si="6"/>
        <v>27490521181</v>
      </c>
      <c r="G63" s="9">
        <f t="shared" si="6"/>
        <v>34337276165</v>
      </c>
      <c r="H63" s="9">
        <f t="shared" si="6"/>
        <v>25606728267</v>
      </c>
    </row>
    <row r="64" spans="2:8" x14ac:dyDescent="0.25">
      <c r="B64" s="28"/>
      <c r="C64" s="23"/>
      <c r="D64" s="23"/>
    </row>
    <row r="65" spans="2:8" x14ac:dyDescent="0.25">
      <c r="B65" s="28" t="s">
        <v>134</v>
      </c>
      <c r="C65" s="32">
        <f>C40/('1'!C41/10)</f>
        <v>11.169852464073406</v>
      </c>
      <c r="D65" s="32">
        <f>D40/('1'!D41/10)</f>
        <v>-3.4713123359701741</v>
      </c>
      <c r="E65" s="32">
        <f>E40/('1'!E41/10)</f>
        <v>9.7603754894793902</v>
      </c>
      <c r="F65" s="32">
        <f>F40/('1'!F41/10)</f>
        <v>0.84139492797973536</v>
      </c>
      <c r="G65" s="32">
        <f>G40/('1'!G41/10)</f>
        <v>1.3613672823230676</v>
      </c>
      <c r="H65" s="32">
        <f>H40/('1'!H41/10)</f>
        <v>-6.8049142433664516</v>
      </c>
    </row>
    <row r="66" spans="2:8" x14ac:dyDescent="0.25">
      <c r="B66" s="28"/>
    </row>
    <row r="67" spans="2:8" x14ac:dyDescent="0.25">
      <c r="B67" s="28"/>
    </row>
    <row r="68" spans="2:8" x14ac:dyDescent="0.25">
      <c r="B68" s="28"/>
    </row>
    <row r="69" spans="2:8" x14ac:dyDescent="0.25">
      <c r="B69" s="28"/>
    </row>
    <row r="70" spans="2:8" x14ac:dyDescent="0.25">
      <c r="B70" s="28"/>
    </row>
    <row r="71" spans="2:8" x14ac:dyDescent="0.25">
      <c r="B7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K11" sqref="K11"/>
    </sheetView>
  </sheetViews>
  <sheetFormatPr defaultRowHeight="15" x14ac:dyDescent="0.25"/>
  <cols>
    <col min="1" max="1" width="34.5703125" bestFit="1" customWidth="1"/>
  </cols>
  <sheetData>
    <row r="1" spans="1:7" ht="15.75" x14ac:dyDescent="0.25">
      <c r="A1" s="34" t="s">
        <v>135</v>
      </c>
      <c r="B1" s="35">
        <v>2013</v>
      </c>
      <c r="C1" s="35">
        <v>2014</v>
      </c>
      <c r="D1" s="35">
        <v>2015</v>
      </c>
      <c r="E1" s="35">
        <v>2016</v>
      </c>
      <c r="F1" s="35">
        <v>2017</v>
      </c>
    </row>
    <row r="2" spans="1:7" x14ac:dyDescent="0.25">
      <c r="A2" t="s">
        <v>136</v>
      </c>
      <c r="B2" s="36">
        <f>'2'!C8/'2'!C6</f>
        <v>0.14911660563066906</v>
      </c>
      <c r="C2" s="36">
        <f>'2'!D8/'2'!D6</f>
        <v>0.19956653037755484</v>
      </c>
      <c r="D2" s="36">
        <f>'2'!E8/'2'!E6</f>
        <v>0.15235666597280439</v>
      </c>
      <c r="E2" s="36">
        <f>'2'!F8/'2'!F6</f>
        <v>0.21596530697208458</v>
      </c>
      <c r="F2" s="36">
        <f>'2'!G8/'2'!G6</f>
        <v>0.2846997103639598</v>
      </c>
    </row>
    <row r="3" spans="1:7" x14ac:dyDescent="0.25">
      <c r="A3" t="s">
        <v>137</v>
      </c>
      <c r="B3" s="36">
        <f>'2'!C28/'2'!C13</f>
        <v>0.32553715838846586</v>
      </c>
      <c r="C3" s="36">
        <f>'2'!D28/'2'!D13</f>
        <v>0.5310500254242283</v>
      </c>
      <c r="D3" s="36">
        <f>'2'!E28/'2'!E13</f>
        <v>0.62236514098774443</v>
      </c>
      <c r="E3" s="36">
        <f>'2'!F28/'2'!F13</f>
        <v>0.65127728367998339</v>
      </c>
      <c r="F3" s="36">
        <f>'2'!G28/'2'!G13</f>
        <v>0.63305838659158742</v>
      </c>
    </row>
    <row r="4" spans="1:7" x14ac:dyDescent="0.25">
      <c r="A4" t="s">
        <v>138</v>
      </c>
      <c r="B4" s="36">
        <f>'2'!C39/'2'!C13</f>
        <v>0.18655361928001848</v>
      </c>
      <c r="C4" s="36">
        <f>'2'!D39/'2'!D13</f>
        <v>0.20861664620347264</v>
      </c>
      <c r="D4" s="36">
        <f>'2'!E39/'2'!E13</f>
        <v>0.28931093627982218</v>
      </c>
      <c r="E4" s="36">
        <f>'2'!F39/'2'!F13</f>
        <v>0.33773443364399963</v>
      </c>
      <c r="F4" s="36">
        <f>'2'!G39/'2'!G13</f>
        <v>0.29214145354590043</v>
      </c>
    </row>
    <row r="5" spans="1:7" x14ac:dyDescent="0.25">
      <c r="A5" t="s">
        <v>139</v>
      </c>
      <c r="B5" s="36">
        <f>'2'!C39/'1'!C22</f>
        <v>8.8809478281050326E-3</v>
      </c>
      <c r="C5" s="36">
        <f>'2'!D39/'1'!D22</f>
        <v>1.0423985576279689E-2</v>
      </c>
      <c r="D5" s="36">
        <f>'2'!E39/'1'!E22</f>
        <v>1.3729096983153402E-2</v>
      </c>
      <c r="E5" s="36">
        <f>'2'!F39/'1'!F22</f>
        <v>1.8295451435469026E-2</v>
      </c>
      <c r="F5" s="36">
        <f>'2'!G39/'1'!G22</f>
        <v>1.3626294372687558E-2</v>
      </c>
      <c r="G5" s="36"/>
    </row>
    <row r="6" spans="1:7" x14ac:dyDescent="0.25">
      <c r="A6" t="s">
        <v>140</v>
      </c>
      <c r="B6" s="36">
        <f>'2'!C39/'1'!C48</f>
        <v>8.7600675147613702E-2</v>
      </c>
      <c r="C6" s="36">
        <f>'2'!D39/'1'!D48</f>
        <v>9.9888431586409282E-2</v>
      </c>
      <c r="D6" s="36">
        <f>'2'!E39/'1'!E48</f>
        <v>0.11606568270931782</v>
      </c>
      <c r="E6" s="36">
        <f>'2'!F39/'1'!F48</f>
        <v>0.15530030557980692</v>
      </c>
      <c r="F6" s="36">
        <f>'2'!G39/'1'!G48</f>
        <v>0.11895499891950936</v>
      </c>
    </row>
    <row r="7" spans="1:7" x14ac:dyDescent="0.25">
      <c r="A7" t="s">
        <v>141</v>
      </c>
      <c r="B7" s="37">
        <v>0.1169</v>
      </c>
      <c r="C7" s="37">
        <v>0.1171</v>
      </c>
      <c r="D7" s="37">
        <v>0.1205</v>
      </c>
      <c r="E7" s="37">
        <v>0.13189999999999999</v>
      </c>
      <c r="F7" s="37">
        <v>0.122</v>
      </c>
    </row>
    <row r="8" spans="1:7" x14ac:dyDescent="0.25">
      <c r="A8" t="s">
        <v>142</v>
      </c>
      <c r="B8" s="37">
        <v>3.2399999999999998E-2</v>
      </c>
      <c r="C8" s="37">
        <v>5.2600000000000001E-2</v>
      </c>
      <c r="D8" s="37">
        <v>7.0099999999999996E-2</v>
      </c>
      <c r="E8" s="37">
        <v>0.10349999999999999</v>
      </c>
      <c r="F8" s="37">
        <v>0.10639999999999999</v>
      </c>
    </row>
    <row r="9" spans="1:7" x14ac:dyDescent="0.25">
      <c r="A9" t="s">
        <v>143</v>
      </c>
      <c r="B9" s="37">
        <v>0.78029999999999999</v>
      </c>
      <c r="C9" s="37">
        <v>0.8508</v>
      </c>
      <c r="D9" s="37">
        <v>0.83819999999999995</v>
      </c>
      <c r="E9" s="37">
        <v>0.84660000000000002</v>
      </c>
      <c r="F9" s="37">
        <v>0.89029999999999998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2020-04-12T14:22:56Z</dcterms:modified>
</cp:coreProperties>
</file>