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CbBhlM80CmwRep7MO29XQ+gJnJA=="/>
    </ext>
  </extLst>
</workbook>
</file>

<file path=xl/calcChain.xml><?xml version="1.0" encoding="utf-8"?>
<calcChain xmlns="http://schemas.openxmlformats.org/spreadsheetml/2006/main">
  <c r="G36" i="3" l="1"/>
  <c r="F36" i="3"/>
  <c r="C36" i="3"/>
  <c r="B36" i="3"/>
  <c r="G29" i="3"/>
  <c r="F29" i="3"/>
  <c r="E29" i="3"/>
  <c r="D29" i="3"/>
  <c r="C29" i="3"/>
  <c r="B29" i="3"/>
  <c r="G21" i="3"/>
  <c r="G31" i="3" s="1"/>
  <c r="G33" i="3" s="1"/>
  <c r="F21" i="3"/>
  <c r="F31" i="3" s="1"/>
  <c r="F33" i="3" s="1"/>
  <c r="E21" i="3"/>
  <c r="D21" i="3"/>
  <c r="C21" i="3"/>
  <c r="C31" i="3" s="1"/>
  <c r="C33" i="3" s="1"/>
  <c r="B21" i="3"/>
  <c r="B31" i="3" s="1"/>
  <c r="B33" i="3" s="1"/>
  <c r="G12" i="3"/>
  <c r="F12" i="3"/>
  <c r="E12" i="3"/>
  <c r="E36" i="3" s="1"/>
  <c r="D12" i="3"/>
  <c r="D36" i="3" s="1"/>
  <c r="C12" i="3"/>
  <c r="B12" i="3"/>
  <c r="G20" i="2"/>
  <c r="F20" i="2"/>
  <c r="E20" i="2"/>
  <c r="D20" i="2"/>
  <c r="C20" i="2"/>
  <c r="B20" i="2"/>
  <c r="G9" i="2"/>
  <c r="F9" i="2"/>
  <c r="E9" i="2"/>
  <c r="D9" i="2"/>
  <c r="C9" i="2"/>
  <c r="B9" i="2"/>
  <c r="G7" i="2"/>
  <c r="G12" i="2" s="1"/>
  <c r="F7" i="2"/>
  <c r="F12" i="2" s="1"/>
  <c r="E7" i="2"/>
  <c r="E12" i="2" s="1"/>
  <c r="D7" i="2"/>
  <c r="D12" i="2" s="1"/>
  <c r="C7" i="2"/>
  <c r="C12" i="2" s="1"/>
  <c r="B7" i="2"/>
  <c r="B12" i="2" s="1"/>
  <c r="G45" i="1"/>
  <c r="F45" i="1"/>
  <c r="E45" i="1"/>
  <c r="D45" i="1"/>
  <c r="C45" i="1"/>
  <c r="B45" i="1"/>
  <c r="G36" i="1"/>
  <c r="G7" i="4" s="1"/>
  <c r="F36" i="1"/>
  <c r="F7" i="4" s="1"/>
  <c r="E36" i="1"/>
  <c r="D36" i="1"/>
  <c r="D7" i="4" s="1"/>
  <c r="C36" i="1"/>
  <c r="C7" i="4" s="1"/>
  <c r="B36" i="1"/>
  <c r="B7" i="4" s="1"/>
  <c r="G25" i="1"/>
  <c r="F25" i="1"/>
  <c r="E25" i="1"/>
  <c r="D25" i="1"/>
  <c r="C25" i="1"/>
  <c r="B25" i="1"/>
  <c r="G21" i="1"/>
  <c r="G33" i="1" s="1"/>
  <c r="G42" i="1" s="1"/>
  <c r="F21" i="1"/>
  <c r="F33" i="1" s="1"/>
  <c r="F42" i="1" s="1"/>
  <c r="E21" i="1"/>
  <c r="E33" i="1" s="1"/>
  <c r="D21" i="1"/>
  <c r="D33" i="1" s="1"/>
  <c r="C21" i="1"/>
  <c r="C33" i="1" s="1"/>
  <c r="C42" i="1" s="1"/>
  <c r="B21" i="1"/>
  <c r="B33" i="1" s="1"/>
  <c r="B42" i="1" s="1"/>
  <c r="G9" i="1"/>
  <c r="G8" i="4" s="1"/>
  <c r="F9" i="1"/>
  <c r="F8" i="4" s="1"/>
  <c r="E9" i="1"/>
  <c r="E8" i="4" s="1"/>
  <c r="D9" i="1"/>
  <c r="D8" i="4" s="1"/>
  <c r="C9" i="1"/>
  <c r="C8" i="4" s="1"/>
  <c r="B9" i="1"/>
  <c r="B8" i="4" s="1"/>
  <c r="G6" i="1"/>
  <c r="G17" i="1" s="1"/>
  <c r="F6" i="1"/>
  <c r="F17" i="1" s="1"/>
  <c r="E6" i="1"/>
  <c r="E17" i="1" s="1"/>
  <c r="D6" i="1"/>
  <c r="D17" i="1" s="1"/>
  <c r="C6" i="1"/>
  <c r="C17" i="1" s="1"/>
  <c r="B6" i="1"/>
  <c r="B17" i="1" s="1"/>
  <c r="C10" i="4" l="1"/>
  <c r="C16" i="2"/>
  <c r="C18" i="2" s="1"/>
  <c r="C24" i="2" s="1"/>
  <c r="B10" i="4"/>
  <c r="B16" i="2"/>
  <c r="B18" i="2" s="1"/>
  <c r="B24" i="2" s="1"/>
  <c r="D10" i="4"/>
  <c r="D16" i="2"/>
  <c r="D18" i="2" s="1"/>
  <c r="D24" i="2" s="1"/>
  <c r="F10" i="4"/>
  <c r="F16" i="2"/>
  <c r="F18" i="2" s="1"/>
  <c r="F24" i="2" s="1"/>
  <c r="G10" i="4"/>
  <c r="G16" i="2"/>
  <c r="G18" i="2" s="1"/>
  <c r="G24" i="2" s="1"/>
  <c r="E42" i="1"/>
  <c r="E10" i="4"/>
  <c r="E16" i="2"/>
  <c r="E18" i="2" s="1"/>
  <c r="E24" i="2" s="1"/>
  <c r="D44" i="1"/>
  <c r="D42" i="1"/>
  <c r="B44" i="1"/>
  <c r="F44" i="1"/>
  <c r="D31" i="3"/>
  <c r="D33" i="3" s="1"/>
  <c r="E44" i="1"/>
  <c r="E7" i="4"/>
  <c r="C44" i="1"/>
  <c r="G44" i="1"/>
  <c r="E31" i="3"/>
  <c r="E33" i="3" s="1"/>
  <c r="B6" i="4" l="1"/>
  <c r="B11" i="4"/>
  <c r="B9" i="4"/>
  <c r="B5" i="4"/>
  <c r="B26" i="2"/>
  <c r="G11" i="4"/>
  <c r="G9" i="4"/>
  <c r="G5" i="4"/>
  <c r="G26" i="2"/>
  <c r="G6" i="4"/>
  <c r="C11" i="4"/>
  <c r="C9" i="4"/>
  <c r="C5" i="4"/>
  <c r="C6" i="4"/>
  <c r="C26" i="2"/>
  <c r="F11" i="4"/>
  <c r="F9" i="4"/>
  <c r="F5" i="4"/>
  <c r="F6" i="4"/>
  <c r="F26" i="2"/>
  <c r="D9" i="4"/>
  <c r="D6" i="4"/>
  <c r="D26" i="2"/>
  <c r="D11" i="4"/>
  <c r="D5" i="4"/>
  <c r="E6" i="4"/>
  <c r="E26" i="2"/>
  <c r="E11" i="4"/>
  <c r="E9" i="4"/>
  <c r="E5" i="4"/>
</calcChain>
</file>

<file path=xl/sharedStrings.xml><?xml version="1.0" encoding="utf-8"?>
<sst xmlns="http://schemas.openxmlformats.org/spreadsheetml/2006/main" count="91" uniqueCount="85">
  <si>
    <t>NATIONAL FEED MILLS LIMITED</t>
  </si>
  <si>
    <t>Balance Sheet</t>
  </si>
  <si>
    <t>As at year end</t>
  </si>
  <si>
    <t>Assets</t>
  </si>
  <si>
    <t>Cash Flow Statement</t>
  </si>
  <si>
    <t>Net Cash Flows - Operating Activities</t>
  </si>
  <si>
    <t>Non Current Assets</t>
  </si>
  <si>
    <t>Income Statement</t>
  </si>
  <si>
    <t>Cash received from customer</t>
  </si>
  <si>
    <t>Net Revenues</t>
  </si>
  <si>
    <t>Cost of goods sold</t>
  </si>
  <si>
    <t>Cash payment to suppliers and employees</t>
  </si>
  <si>
    <t>Gross Profit</t>
  </si>
  <si>
    <t>Cash paid for expenses</t>
  </si>
  <si>
    <t>Tax Paid</t>
  </si>
  <si>
    <t>Interest received</t>
  </si>
  <si>
    <t>Cash paid for bank interest and charges</t>
  </si>
  <si>
    <t>Property, plant and equipment</t>
  </si>
  <si>
    <t>Operating Income/(Expenses)</t>
  </si>
  <si>
    <t>Net Cash Flows - Investment Activities</t>
  </si>
  <si>
    <t>Purchase of property, plant and equipment</t>
  </si>
  <si>
    <t>Interst received</t>
  </si>
  <si>
    <t>Current Assets</t>
  </si>
  <si>
    <t>Sales on Vehicles</t>
  </si>
  <si>
    <t>Investment in FDR</t>
  </si>
  <si>
    <t>Encashment of FDR</t>
  </si>
  <si>
    <t>Administrative expenses</t>
  </si>
  <si>
    <t>Selling and distribution expenses</t>
  </si>
  <si>
    <t>Operating Profit</t>
  </si>
  <si>
    <t>Enchashment in govt. Bond</t>
  </si>
  <si>
    <t>Inventories</t>
  </si>
  <si>
    <t>Accounts receivables</t>
  </si>
  <si>
    <t>Non-Operating Income/(Expenses)</t>
  </si>
  <si>
    <t>Advance, deposits &amp; prepayments</t>
  </si>
  <si>
    <t>Investments</t>
  </si>
  <si>
    <t>Net Cash Flows - Financing Activities</t>
  </si>
  <si>
    <t>Financial Expenses</t>
  </si>
  <si>
    <t>Long term loan received/adjust</t>
  </si>
  <si>
    <t>Interest receivables</t>
  </si>
  <si>
    <t>Short term loan received</t>
  </si>
  <si>
    <t>Non operating income</t>
  </si>
  <si>
    <t>Cash and Bank Balances</t>
  </si>
  <si>
    <t>Dividend paid</t>
  </si>
  <si>
    <t>Profit Before contribution to WPPF</t>
  </si>
  <si>
    <t>Bank interest and charges paid</t>
  </si>
  <si>
    <t>Issue of share capital</t>
  </si>
  <si>
    <t>Contribution to WPPF</t>
  </si>
  <si>
    <t>Profit Before Taxation</t>
  </si>
  <si>
    <t>Provision for Taxation</t>
  </si>
  <si>
    <t>Net Change in Cash Flows</t>
  </si>
  <si>
    <t>Liabilities and Capital</t>
  </si>
  <si>
    <t>Current tax</t>
  </si>
  <si>
    <t>Deferred tax</t>
  </si>
  <si>
    <t>Cash and Cash Equivalents at Beginning Period</t>
  </si>
  <si>
    <t>Liabilities</t>
  </si>
  <si>
    <t>Net Profit</t>
  </si>
  <si>
    <t>Cash and Cash Equivalents at End of Period</t>
  </si>
  <si>
    <t>Non Current Liabilities</t>
  </si>
  <si>
    <t>Earnings per share (par value Taka 10)</t>
  </si>
  <si>
    <t>Long term loans</t>
  </si>
  <si>
    <t>Net Operating Cash Flow Per Share</t>
  </si>
  <si>
    <t>Deferred tax liability</t>
  </si>
  <si>
    <t>Current Liabilities</t>
  </si>
  <si>
    <t>Accounts payable</t>
  </si>
  <si>
    <t>Liabilities for expenses and other finance</t>
  </si>
  <si>
    <t>Workers profit participation fund</t>
  </si>
  <si>
    <t>Shares to Calculate NOCFPS</t>
  </si>
  <si>
    <t>Shares to Calculate EPS</t>
  </si>
  <si>
    <t>Long term loan - current portion</t>
  </si>
  <si>
    <t>Short term loan</t>
  </si>
  <si>
    <t>Provision for tax</t>
  </si>
  <si>
    <t>Shareholders’ Equity</t>
  </si>
  <si>
    <t>Share capital</t>
  </si>
  <si>
    <t>Retained earnings</t>
  </si>
  <si>
    <t>General reserve</t>
  </si>
  <si>
    <t>Net assets value per share</t>
  </si>
  <si>
    <t>Ratios</t>
  </si>
  <si>
    <t>Shares to calculate NAVPS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</si>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</sst>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5" fontId="2" fillId="0" borderId="0" xfId="0" applyNumberFormat="1" applyFont="1" applyAlignment="1">
      <alignment horizontal="center"/>
    </xf>
    <xf numFmtId="164" fontId="3" fillId="0" borderId="0" xfId="0" applyNumberFormat="1" applyFont="1"/>
    <xf numFmtId="3" fontId="3" fillId="0" borderId="0" xfId="0" applyNumberFormat="1" applyFont="1"/>
    <xf numFmtId="0" fontId="2" fillId="0" borderId="1" xfId="0" applyFont="1" applyBorder="1"/>
    <xf numFmtId="0" fontId="4" fillId="0" borderId="0" xfId="0" applyFont="1"/>
    <xf numFmtId="15" fontId="3" fillId="0" borderId="0" xfId="0" applyNumberFormat="1" applyFont="1"/>
    <xf numFmtId="0" fontId="5" fillId="0" borderId="0" xfId="0" applyFont="1"/>
    <xf numFmtId="164" fontId="3" fillId="0" borderId="1" xfId="0" applyNumberFormat="1" applyFont="1" applyBorder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2" xfId="0" applyNumberFormat="1" applyFont="1" applyBorder="1"/>
    <xf numFmtId="3" fontId="2" fillId="0" borderId="0" xfId="0" applyNumberFormat="1" applyFont="1"/>
    <xf numFmtId="0" fontId="2" fillId="0" borderId="3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2" fillId="0" borderId="3" xfId="0" applyNumberFormat="1" applyFont="1" applyBorder="1"/>
    <xf numFmtId="4" fontId="2" fillId="0" borderId="4" xfId="0" applyNumberFormat="1" applyFont="1" applyBorder="1" applyAlignment="1">
      <alignment horizontal="center"/>
    </xf>
    <xf numFmtId="2" fontId="2" fillId="0" borderId="0" xfId="0" applyNumberFormat="1" applyFont="1"/>
    <xf numFmtId="4" fontId="2" fillId="0" borderId="0" xfId="0" applyNumberFormat="1" applyFont="1"/>
    <xf numFmtId="10" fontId="3" fillId="0" borderId="0" xfId="0" applyNumberFormat="1" applyFont="1"/>
    <xf numFmtId="4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" customWidth="1"/>
    <col min="2" max="2" width="14.375" customWidth="1"/>
    <col min="3" max="3" width="13.625" customWidth="1"/>
    <col min="4" max="4" width="14.375" customWidth="1"/>
    <col min="5" max="5" width="15" customWidth="1"/>
    <col min="6" max="6" width="12.5" customWidth="1"/>
    <col min="7" max="7" width="15.25" customWidth="1"/>
    <col min="8" max="26" width="7.625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ht="15.75" x14ac:dyDescent="0.25">
      <c r="A3" s="1" t="s">
        <v>2</v>
      </c>
    </row>
    <row r="4" spans="1:7" ht="15.75" x14ac:dyDescent="0.25">
      <c r="B4" s="1">
        <v>2013</v>
      </c>
      <c r="C4" s="1">
        <v>2014</v>
      </c>
      <c r="D4" s="1">
        <v>2016</v>
      </c>
      <c r="E4" s="1">
        <v>2017</v>
      </c>
      <c r="F4" s="1">
        <v>2018</v>
      </c>
      <c r="G4" s="1">
        <v>2019</v>
      </c>
    </row>
    <row r="5" spans="1:7" x14ac:dyDescent="0.25">
      <c r="A5" s="4" t="s">
        <v>3</v>
      </c>
      <c r="B5" s="6"/>
      <c r="C5" s="6"/>
      <c r="D5" s="6"/>
      <c r="E5" s="6"/>
    </row>
    <row r="6" spans="1:7" x14ac:dyDescent="0.25">
      <c r="A6" s="9" t="s">
        <v>6</v>
      </c>
      <c r="B6" s="15">
        <f t="shared" ref="B6:G6" si="0">SUM(B7)</f>
        <v>328881707</v>
      </c>
      <c r="C6" s="15">
        <f t="shared" si="0"/>
        <v>312425994</v>
      </c>
      <c r="D6" s="15">
        <f t="shared" si="0"/>
        <v>389320808</v>
      </c>
      <c r="E6" s="15">
        <f t="shared" si="0"/>
        <v>375423950</v>
      </c>
      <c r="F6" s="15">
        <f t="shared" si="0"/>
        <v>359257481</v>
      </c>
      <c r="G6" s="15">
        <f t="shared" si="0"/>
        <v>347137720</v>
      </c>
    </row>
    <row r="7" spans="1:7" x14ac:dyDescent="0.25">
      <c r="A7" s="11" t="s">
        <v>17</v>
      </c>
      <c r="B7" s="6">
        <v>328881707</v>
      </c>
      <c r="C7" s="6">
        <v>312425994</v>
      </c>
      <c r="D7" s="6">
        <v>389320808</v>
      </c>
      <c r="E7" s="6">
        <v>375423950</v>
      </c>
      <c r="F7" s="7">
        <v>359257481</v>
      </c>
      <c r="G7" s="6">
        <v>347137720</v>
      </c>
    </row>
    <row r="8" spans="1:7" x14ac:dyDescent="0.25">
      <c r="B8" s="6"/>
      <c r="C8" s="6"/>
      <c r="D8" s="6"/>
      <c r="E8" s="6"/>
    </row>
    <row r="9" spans="1:7" x14ac:dyDescent="0.25">
      <c r="A9" s="9" t="s">
        <v>22</v>
      </c>
      <c r="B9" s="15">
        <f t="shared" ref="B9:G9" si="1">SUM(B10:B15)</f>
        <v>814681000</v>
      </c>
      <c r="C9" s="15">
        <f t="shared" si="1"/>
        <v>1080280874</v>
      </c>
      <c r="D9" s="15">
        <f t="shared" si="1"/>
        <v>1088135413</v>
      </c>
      <c r="E9" s="15">
        <f t="shared" si="1"/>
        <v>1245234055</v>
      </c>
      <c r="F9" s="15">
        <f t="shared" si="1"/>
        <v>1276533767</v>
      </c>
      <c r="G9" s="15">
        <f t="shared" si="1"/>
        <v>1308061217</v>
      </c>
    </row>
    <row r="10" spans="1:7" x14ac:dyDescent="0.25">
      <c r="A10" s="13" t="s">
        <v>30</v>
      </c>
      <c r="B10" s="6">
        <v>455514545</v>
      </c>
      <c r="C10" s="6">
        <v>482029019</v>
      </c>
      <c r="D10" s="6">
        <v>509220348</v>
      </c>
      <c r="E10" s="6">
        <v>543155167</v>
      </c>
      <c r="F10" s="7">
        <v>554723573</v>
      </c>
      <c r="G10" s="6">
        <v>497566624</v>
      </c>
    </row>
    <row r="11" spans="1:7" x14ac:dyDescent="0.25">
      <c r="A11" s="13" t="s">
        <v>31</v>
      </c>
      <c r="B11" s="6">
        <v>202341960</v>
      </c>
      <c r="C11" s="6">
        <v>295142172</v>
      </c>
      <c r="D11" s="6">
        <v>438139569</v>
      </c>
      <c r="E11" s="6">
        <v>560064060</v>
      </c>
      <c r="F11" s="7">
        <v>626351455</v>
      </c>
      <c r="G11" s="6">
        <v>726689521</v>
      </c>
    </row>
    <row r="12" spans="1:7" x14ac:dyDescent="0.25">
      <c r="A12" s="13" t="s">
        <v>33</v>
      </c>
      <c r="B12" s="6">
        <v>146190320</v>
      </c>
      <c r="C12" s="6">
        <v>102062499</v>
      </c>
      <c r="D12" s="6">
        <v>103297794</v>
      </c>
      <c r="E12" s="6">
        <v>121346979</v>
      </c>
      <c r="F12" s="7">
        <v>67496934</v>
      </c>
      <c r="G12" s="6">
        <v>76006118</v>
      </c>
    </row>
    <row r="13" spans="1:7" x14ac:dyDescent="0.25">
      <c r="A13" s="13" t="s">
        <v>34</v>
      </c>
      <c r="B13" s="6">
        <v>5000000</v>
      </c>
      <c r="C13" s="6">
        <v>4000000</v>
      </c>
      <c r="D13" s="6">
        <v>4000000</v>
      </c>
      <c r="E13" s="6">
        <v>0</v>
      </c>
      <c r="F13" s="6">
        <v>0</v>
      </c>
    </row>
    <row r="14" spans="1:7" x14ac:dyDescent="0.25">
      <c r="A14" s="13" t="s">
        <v>38</v>
      </c>
      <c r="B14" s="6">
        <v>502568</v>
      </c>
      <c r="C14" s="6">
        <v>361555</v>
      </c>
      <c r="D14" s="6">
        <v>829121</v>
      </c>
      <c r="E14" s="6">
        <v>0</v>
      </c>
      <c r="F14" s="6">
        <v>0</v>
      </c>
    </row>
    <row r="15" spans="1:7" x14ac:dyDescent="0.25">
      <c r="A15" s="13" t="s">
        <v>41</v>
      </c>
      <c r="B15" s="6">
        <v>5131607</v>
      </c>
      <c r="C15" s="6">
        <v>196685629</v>
      </c>
      <c r="D15" s="6">
        <v>32648581</v>
      </c>
      <c r="E15" s="6">
        <v>20667849</v>
      </c>
      <c r="F15" s="7">
        <v>27961805</v>
      </c>
      <c r="G15" s="6">
        <v>7798954</v>
      </c>
    </row>
    <row r="16" spans="1:7" x14ac:dyDescent="0.25">
      <c r="B16" s="6"/>
      <c r="C16" s="6"/>
      <c r="D16" s="6"/>
      <c r="E16" s="6"/>
    </row>
    <row r="17" spans="1:7" x14ac:dyDescent="0.25">
      <c r="A17" s="14"/>
      <c r="B17" s="15">
        <f t="shared" ref="B17:G17" si="2">SUM(B6,B9)</f>
        <v>1143562707</v>
      </c>
      <c r="C17" s="15">
        <f t="shared" si="2"/>
        <v>1392706868</v>
      </c>
      <c r="D17" s="15">
        <f t="shared" si="2"/>
        <v>1477456221</v>
      </c>
      <c r="E17" s="15">
        <f t="shared" si="2"/>
        <v>1620658005</v>
      </c>
      <c r="F17" s="15">
        <f t="shared" si="2"/>
        <v>1635791248</v>
      </c>
      <c r="G17" s="15">
        <f t="shared" si="2"/>
        <v>1655198937</v>
      </c>
    </row>
    <row r="18" spans="1:7" x14ac:dyDescent="0.25">
      <c r="B18" s="6"/>
      <c r="C18" s="6"/>
      <c r="D18" s="6"/>
      <c r="E18" s="6"/>
    </row>
    <row r="19" spans="1:7" ht="15.75" x14ac:dyDescent="0.25">
      <c r="A19" s="19" t="s">
        <v>50</v>
      </c>
      <c r="B19" s="15"/>
      <c r="C19" s="15"/>
      <c r="D19" s="15"/>
      <c r="E19" s="15"/>
    </row>
    <row r="20" spans="1:7" ht="15.75" x14ac:dyDescent="0.25">
      <c r="A20" s="21" t="s">
        <v>54</v>
      </c>
      <c r="B20" s="6"/>
      <c r="C20" s="6"/>
      <c r="D20" s="6"/>
      <c r="E20" s="6"/>
    </row>
    <row r="21" spans="1:7" ht="15.75" customHeight="1" x14ac:dyDescent="0.25">
      <c r="A21" s="9" t="s">
        <v>57</v>
      </c>
      <c r="B21" s="15">
        <f t="shared" ref="B21:G21" si="3">SUM(B22:B23)</f>
        <v>50547943</v>
      </c>
      <c r="C21" s="15">
        <f t="shared" si="3"/>
        <v>26199162</v>
      </c>
      <c r="D21" s="15">
        <f t="shared" si="3"/>
        <v>18816942</v>
      </c>
      <c r="E21" s="15">
        <f t="shared" si="3"/>
        <v>19371592</v>
      </c>
      <c r="F21" s="15">
        <f t="shared" si="3"/>
        <v>170677494</v>
      </c>
      <c r="G21" s="15">
        <f t="shared" si="3"/>
        <v>170541519</v>
      </c>
    </row>
    <row r="22" spans="1:7" ht="15.75" customHeight="1" x14ac:dyDescent="0.25">
      <c r="A22" s="13" t="s">
        <v>59</v>
      </c>
      <c r="B22" s="6">
        <v>46284463</v>
      </c>
      <c r="C22" s="6">
        <v>23270463</v>
      </c>
      <c r="D22" s="6">
        <v>733370</v>
      </c>
      <c r="E22" s="6">
        <v>464271</v>
      </c>
      <c r="F22" s="7">
        <v>151366756</v>
      </c>
      <c r="G22" s="6">
        <v>151114002</v>
      </c>
    </row>
    <row r="23" spans="1:7" ht="15.75" customHeight="1" x14ac:dyDescent="0.25">
      <c r="A23" s="13" t="s">
        <v>61</v>
      </c>
      <c r="B23" s="6">
        <v>4263480</v>
      </c>
      <c r="C23" s="6">
        <v>2928699</v>
      </c>
      <c r="D23" s="6">
        <v>18083572</v>
      </c>
      <c r="E23" s="6">
        <v>18907321</v>
      </c>
      <c r="F23" s="7">
        <v>19310738</v>
      </c>
      <c r="G23" s="6">
        <v>19427517</v>
      </c>
    </row>
    <row r="24" spans="1:7" ht="15.75" customHeight="1" x14ac:dyDescent="0.25">
      <c r="B24" s="6"/>
      <c r="C24" s="6"/>
      <c r="D24" s="6"/>
      <c r="E24" s="6"/>
    </row>
    <row r="25" spans="1:7" ht="15.75" customHeight="1" x14ac:dyDescent="0.25">
      <c r="A25" s="9" t="s">
        <v>62</v>
      </c>
      <c r="B25" s="15">
        <f t="shared" ref="B25:G25" si="4">SUM(B26:B31)</f>
        <v>510996417</v>
      </c>
      <c r="C25" s="15">
        <f t="shared" si="4"/>
        <v>530627557</v>
      </c>
      <c r="D25" s="15">
        <f t="shared" si="4"/>
        <v>520454639</v>
      </c>
      <c r="E25" s="15">
        <f t="shared" si="4"/>
        <v>581800437</v>
      </c>
      <c r="F25" s="15">
        <f t="shared" si="4"/>
        <v>400317311</v>
      </c>
      <c r="G25" s="15">
        <f t="shared" si="4"/>
        <v>407303764</v>
      </c>
    </row>
    <row r="26" spans="1:7" ht="15.75" customHeight="1" x14ac:dyDescent="0.25">
      <c r="A26" s="13" t="s">
        <v>63</v>
      </c>
      <c r="B26" s="6">
        <v>66463575</v>
      </c>
      <c r="C26" s="6">
        <v>63898297</v>
      </c>
      <c r="D26" s="6">
        <v>70676697</v>
      </c>
      <c r="E26" s="6">
        <v>71182449</v>
      </c>
      <c r="F26" s="7">
        <v>71691314</v>
      </c>
      <c r="G26" s="6">
        <v>47782777</v>
      </c>
    </row>
    <row r="27" spans="1:7" ht="15.75" customHeight="1" x14ac:dyDescent="0.25">
      <c r="A27" s="13" t="s">
        <v>64</v>
      </c>
      <c r="B27" s="6">
        <v>43258857</v>
      </c>
      <c r="C27" s="6">
        <v>44433932</v>
      </c>
      <c r="D27" s="6">
        <v>10192443</v>
      </c>
      <c r="E27" s="6">
        <v>10601607</v>
      </c>
      <c r="F27" s="7">
        <v>10707121</v>
      </c>
      <c r="G27" s="6">
        <v>10976368</v>
      </c>
    </row>
    <row r="28" spans="1:7" ht="15.75" customHeight="1" x14ac:dyDescent="0.25">
      <c r="A28" s="13" t="s">
        <v>65</v>
      </c>
      <c r="B28" s="6">
        <v>3891146</v>
      </c>
      <c r="C28" s="6">
        <v>7638933</v>
      </c>
      <c r="D28" s="6">
        <v>14166141</v>
      </c>
      <c r="E28" s="6">
        <v>18931842</v>
      </c>
      <c r="F28" s="7">
        <v>21585104</v>
      </c>
      <c r="G28" s="6">
        <v>22311691</v>
      </c>
    </row>
    <row r="29" spans="1:7" ht="15.75" customHeight="1" x14ac:dyDescent="0.25">
      <c r="A29" s="13" t="s">
        <v>68</v>
      </c>
      <c r="B29" s="6">
        <v>32536785</v>
      </c>
      <c r="C29" s="6">
        <v>39391532</v>
      </c>
      <c r="D29" s="6">
        <v>937741</v>
      </c>
      <c r="E29" s="6">
        <v>250070</v>
      </c>
      <c r="F29" s="7">
        <v>18281729</v>
      </c>
      <c r="G29" s="6">
        <v>36274812</v>
      </c>
    </row>
    <row r="30" spans="1:7" ht="15.75" customHeight="1" x14ac:dyDescent="0.25">
      <c r="A30" s="13" t="s">
        <v>69</v>
      </c>
      <c r="B30" s="6">
        <v>351818541</v>
      </c>
      <c r="C30" s="6">
        <v>359808620</v>
      </c>
      <c r="D30" s="6">
        <v>404711464</v>
      </c>
      <c r="E30" s="6">
        <v>449875386</v>
      </c>
      <c r="F30" s="7">
        <v>240741604</v>
      </c>
      <c r="G30" s="6">
        <v>250789931</v>
      </c>
    </row>
    <row r="31" spans="1:7" ht="15.75" customHeight="1" x14ac:dyDescent="0.25">
      <c r="A31" s="13" t="s">
        <v>70</v>
      </c>
      <c r="B31" s="6">
        <v>13027513</v>
      </c>
      <c r="C31" s="6">
        <v>15456243</v>
      </c>
      <c r="D31" s="6">
        <v>19770153</v>
      </c>
      <c r="E31" s="6">
        <v>30959083</v>
      </c>
      <c r="F31" s="7">
        <v>37310439</v>
      </c>
      <c r="G31" s="6">
        <v>39168185</v>
      </c>
    </row>
    <row r="32" spans="1:7" ht="15.75" customHeight="1" x14ac:dyDescent="0.25">
      <c r="B32" s="6"/>
      <c r="C32" s="6"/>
      <c r="D32" s="6"/>
      <c r="E32" s="6"/>
    </row>
    <row r="33" spans="1:7" ht="15.75" customHeight="1" x14ac:dyDescent="0.25">
      <c r="A33" s="14"/>
      <c r="B33" s="15">
        <f t="shared" ref="B33:G33" si="5">SUM(B21,B25)</f>
        <v>561544360</v>
      </c>
      <c r="C33" s="15">
        <f t="shared" si="5"/>
        <v>556826719</v>
      </c>
      <c r="D33" s="15">
        <f t="shared" si="5"/>
        <v>539271581</v>
      </c>
      <c r="E33" s="15">
        <f t="shared" si="5"/>
        <v>601172029</v>
      </c>
      <c r="F33" s="15">
        <f t="shared" si="5"/>
        <v>570994805</v>
      </c>
      <c r="G33" s="15">
        <f t="shared" si="5"/>
        <v>577845283</v>
      </c>
    </row>
    <row r="34" spans="1:7" ht="15.75" customHeight="1" x14ac:dyDescent="0.25">
      <c r="A34" s="14"/>
      <c r="B34" s="6"/>
      <c r="C34" s="6"/>
      <c r="D34" s="6"/>
      <c r="E34" s="6"/>
    </row>
    <row r="35" spans="1:7" ht="15.75" customHeight="1" x14ac:dyDescent="0.25">
      <c r="A35" s="14"/>
      <c r="B35" s="6"/>
      <c r="C35" s="6"/>
      <c r="D35" s="6"/>
      <c r="E35" s="6"/>
    </row>
    <row r="36" spans="1:7" ht="15.75" customHeight="1" x14ac:dyDescent="0.25">
      <c r="A36" s="9" t="s">
        <v>71</v>
      </c>
      <c r="B36" s="15">
        <f t="shared" ref="B36:G36" si="6">SUM(B37:B39)</f>
        <v>582018347</v>
      </c>
      <c r="C36" s="15">
        <f t="shared" si="6"/>
        <v>835880149</v>
      </c>
      <c r="D36" s="15">
        <f t="shared" si="6"/>
        <v>938184639</v>
      </c>
      <c r="E36" s="15">
        <f t="shared" si="6"/>
        <v>1019485976</v>
      </c>
      <c r="F36" s="15">
        <f t="shared" si="6"/>
        <v>1064796444</v>
      </c>
      <c r="G36" s="15">
        <f t="shared" si="6"/>
        <v>1077353654</v>
      </c>
    </row>
    <row r="37" spans="1:7" ht="15.75" customHeight="1" x14ac:dyDescent="0.25">
      <c r="A37" s="11" t="s">
        <v>72</v>
      </c>
      <c r="B37" s="6">
        <v>400000000</v>
      </c>
      <c r="C37" s="6">
        <v>580000000</v>
      </c>
      <c r="D37" s="6">
        <v>638000000</v>
      </c>
      <c r="E37" s="6">
        <v>733700000</v>
      </c>
      <c r="F37" s="7">
        <v>807070000</v>
      </c>
      <c r="G37" s="6">
        <v>847423500</v>
      </c>
    </row>
    <row r="38" spans="1:7" ht="15.75" customHeight="1" x14ac:dyDescent="0.25">
      <c r="A38" s="11" t="s">
        <v>73</v>
      </c>
      <c r="B38" s="6">
        <v>175828347</v>
      </c>
      <c r="C38" s="6">
        <v>249690149</v>
      </c>
      <c r="D38" s="6">
        <v>293994639</v>
      </c>
      <c r="E38" s="6">
        <v>279595976</v>
      </c>
      <c r="F38" s="7">
        <v>251536444</v>
      </c>
      <c r="G38" s="6">
        <v>223740154</v>
      </c>
    </row>
    <row r="39" spans="1:7" ht="15.75" customHeight="1" x14ac:dyDescent="0.25">
      <c r="A39" s="11" t="s">
        <v>74</v>
      </c>
      <c r="B39" s="6">
        <v>6190000</v>
      </c>
      <c r="C39" s="6">
        <v>6190000</v>
      </c>
      <c r="D39" s="6">
        <v>6190000</v>
      </c>
      <c r="E39" s="6">
        <v>6190000</v>
      </c>
      <c r="F39" s="7">
        <v>6190000</v>
      </c>
      <c r="G39" s="6">
        <v>6190000</v>
      </c>
    </row>
    <row r="40" spans="1:7" ht="15.75" customHeight="1" x14ac:dyDescent="0.25">
      <c r="A40" s="14"/>
      <c r="B40" s="6"/>
      <c r="C40" s="6"/>
      <c r="D40" s="6"/>
      <c r="E40" s="6"/>
    </row>
    <row r="41" spans="1:7" ht="15.75" customHeight="1" x14ac:dyDescent="0.25">
      <c r="A41" s="14"/>
      <c r="B41" s="6"/>
      <c r="C41" s="6"/>
      <c r="D41" s="6"/>
      <c r="E41" s="6"/>
    </row>
    <row r="42" spans="1:7" ht="15.75" customHeight="1" x14ac:dyDescent="0.25">
      <c r="A42" s="14"/>
      <c r="B42" s="15">
        <f t="shared" ref="B42:G42" si="7">SUM(B36,B33)</f>
        <v>1143562707</v>
      </c>
      <c r="C42" s="15">
        <f t="shared" si="7"/>
        <v>1392706868</v>
      </c>
      <c r="D42" s="15">
        <f t="shared" si="7"/>
        <v>1477456220</v>
      </c>
      <c r="E42" s="15">
        <f t="shared" si="7"/>
        <v>1620658005</v>
      </c>
      <c r="F42" s="15">
        <f t="shared" si="7"/>
        <v>1635791249</v>
      </c>
      <c r="G42" s="15">
        <f t="shared" si="7"/>
        <v>1655198937</v>
      </c>
    </row>
    <row r="43" spans="1:7" ht="15.75" customHeight="1" x14ac:dyDescent="0.25">
      <c r="B43" s="7"/>
      <c r="C43" s="7"/>
      <c r="D43" s="7"/>
      <c r="E43" s="7"/>
    </row>
    <row r="44" spans="1:7" ht="15.75" customHeight="1" x14ac:dyDescent="0.25">
      <c r="A44" s="8" t="s">
        <v>75</v>
      </c>
      <c r="B44" s="25">
        <f t="shared" ref="B44:G44" si="8">B36/(B37/10)</f>
        <v>14.550458675</v>
      </c>
      <c r="C44" s="25">
        <f t="shared" si="8"/>
        <v>14.411726706896552</v>
      </c>
      <c r="D44" s="25">
        <f t="shared" si="8"/>
        <v>14.705088385579938</v>
      </c>
      <c r="E44" s="25">
        <f t="shared" si="8"/>
        <v>13.895133923947117</v>
      </c>
      <c r="F44" s="25">
        <f t="shared" si="8"/>
        <v>13.193359237736503</v>
      </c>
      <c r="G44" s="25">
        <f t="shared" si="8"/>
        <v>12.71328508119022</v>
      </c>
    </row>
    <row r="45" spans="1:7" ht="15.75" customHeight="1" x14ac:dyDescent="0.25">
      <c r="A45" s="8" t="s">
        <v>77</v>
      </c>
      <c r="B45" s="17">
        <f t="shared" ref="B45:G45" si="9">B37/10</f>
        <v>40000000</v>
      </c>
      <c r="C45" s="17">
        <f t="shared" si="9"/>
        <v>58000000</v>
      </c>
      <c r="D45" s="17">
        <f t="shared" si="9"/>
        <v>63800000</v>
      </c>
      <c r="E45" s="17">
        <f t="shared" si="9"/>
        <v>73370000</v>
      </c>
      <c r="F45" s="17">
        <f t="shared" si="9"/>
        <v>80707000</v>
      </c>
      <c r="G45" s="17">
        <f t="shared" si="9"/>
        <v>84742350</v>
      </c>
    </row>
    <row r="46" spans="1:7" ht="15.75" customHeight="1" x14ac:dyDescent="0.25">
      <c r="B46" s="14"/>
      <c r="C46" s="14"/>
      <c r="D46" s="14"/>
    </row>
    <row r="47" spans="1:7" ht="15.75" customHeight="1" x14ac:dyDescent="0.25">
      <c r="B47" s="17"/>
      <c r="C47" s="17"/>
      <c r="D47" s="17"/>
      <c r="E47" s="17"/>
    </row>
    <row r="48" spans="1:7" ht="15.75" customHeight="1" x14ac:dyDescent="0.25">
      <c r="D48" s="7"/>
      <c r="G48" s="6"/>
    </row>
    <row r="49" spans="2:5" ht="15.75" customHeight="1" x14ac:dyDescent="0.25">
      <c r="B49" s="25"/>
      <c r="C49" s="14"/>
      <c r="D49" s="14"/>
      <c r="E49" s="14"/>
    </row>
    <row r="50" spans="2:5" ht="15.75" customHeight="1" x14ac:dyDescent="0.2"/>
    <row r="51" spans="2:5" ht="15.75" customHeight="1" x14ac:dyDescent="0.2"/>
    <row r="52" spans="2:5" ht="15.75" customHeight="1" x14ac:dyDescent="0.2"/>
    <row r="53" spans="2:5" ht="15.75" customHeight="1" x14ac:dyDescent="0.2"/>
    <row r="54" spans="2:5" ht="15.75" customHeight="1" x14ac:dyDescent="0.2"/>
    <row r="55" spans="2:5" ht="15.75" customHeight="1" x14ac:dyDescent="0.2"/>
    <row r="56" spans="2:5" ht="15.75" customHeight="1" x14ac:dyDescent="0.2"/>
    <row r="57" spans="2:5" ht="15.75" customHeight="1" x14ac:dyDescent="0.2"/>
    <row r="58" spans="2:5" ht="15.75" customHeight="1" x14ac:dyDescent="0.2"/>
    <row r="59" spans="2:5" ht="15.75" customHeight="1" x14ac:dyDescent="0.2"/>
    <row r="60" spans="2:5" ht="15.75" customHeight="1" x14ac:dyDescent="0.2"/>
    <row r="61" spans="2:5" ht="15.75" customHeight="1" x14ac:dyDescent="0.2"/>
    <row r="62" spans="2:5" ht="15.75" customHeight="1" x14ac:dyDescent="0.2"/>
    <row r="63" spans="2:5" ht="15.75" customHeight="1" x14ac:dyDescent="0.2"/>
    <row r="64" spans="2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8" customWidth="1"/>
    <col min="2" max="6" width="14.75" customWidth="1"/>
    <col min="7" max="7" width="13.5" customWidth="1"/>
    <col min="8" max="8" width="11.875" customWidth="1"/>
    <col min="9" max="26" width="7.625" customWidth="1"/>
  </cols>
  <sheetData>
    <row r="1" spans="1:8" ht="15.75" x14ac:dyDescent="0.25">
      <c r="A1" s="1" t="s">
        <v>0</v>
      </c>
      <c r="B1" s="7"/>
      <c r="C1" s="7"/>
      <c r="D1" s="7"/>
      <c r="E1" s="7"/>
    </row>
    <row r="2" spans="1:8" ht="15.75" x14ac:dyDescent="0.25">
      <c r="A2" s="1" t="s">
        <v>7</v>
      </c>
      <c r="B2" s="7"/>
      <c r="C2" s="7"/>
      <c r="D2" s="7"/>
      <c r="E2" s="7"/>
    </row>
    <row r="3" spans="1:8" ht="15.75" x14ac:dyDescent="0.25">
      <c r="A3" s="1" t="s">
        <v>2</v>
      </c>
      <c r="B3" s="7"/>
      <c r="C3" s="7"/>
      <c r="D3" s="7"/>
      <c r="E3" s="7"/>
    </row>
    <row r="4" spans="1:8" ht="15.75" x14ac:dyDescent="0.25">
      <c r="A4" s="1"/>
      <c r="B4" s="1">
        <v>2013</v>
      </c>
      <c r="C4" s="1">
        <v>2014</v>
      </c>
      <c r="D4" s="1">
        <v>2016</v>
      </c>
      <c r="E4" s="1">
        <v>2017</v>
      </c>
      <c r="F4" s="1">
        <v>2018</v>
      </c>
      <c r="G4" s="1">
        <v>2019</v>
      </c>
      <c r="H4" s="10"/>
    </row>
    <row r="5" spans="1:8" x14ac:dyDescent="0.25">
      <c r="A5" s="8" t="s">
        <v>9</v>
      </c>
      <c r="B5" s="6">
        <v>1530273880</v>
      </c>
      <c r="C5" s="6">
        <v>1511598211</v>
      </c>
      <c r="D5" s="6">
        <v>2250376735</v>
      </c>
      <c r="E5" s="6">
        <v>1501338757</v>
      </c>
      <c r="F5" s="7">
        <v>1197947998</v>
      </c>
      <c r="G5" s="6">
        <v>777619583</v>
      </c>
      <c r="H5" s="7"/>
    </row>
    <row r="6" spans="1:8" x14ac:dyDescent="0.25">
      <c r="A6" s="11" t="s">
        <v>10</v>
      </c>
      <c r="B6" s="12">
        <v>1340787554</v>
      </c>
      <c r="C6" s="12">
        <v>1318463498</v>
      </c>
      <c r="D6" s="12">
        <v>1971972625</v>
      </c>
      <c r="E6" s="12">
        <v>1306915874</v>
      </c>
      <c r="F6" s="12">
        <v>1056071746</v>
      </c>
      <c r="G6" s="12">
        <v>686942124</v>
      </c>
      <c r="H6" s="7"/>
    </row>
    <row r="7" spans="1:8" x14ac:dyDescent="0.25">
      <c r="A7" s="8" t="s">
        <v>12</v>
      </c>
      <c r="B7" s="15">
        <f t="shared" ref="B7:G7" si="0">B5-B6</f>
        <v>189486326</v>
      </c>
      <c r="C7" s="15">
        <f t="shared" si="0"/>
        <v>193134713</v>
      </c>
      <c r="D7" s="15">
        <f t="shared" si="0"/>
        <v>278404110</v>
      </c>
      <c r="E7" s="15">
        <f t="shared" si="0"/>
        <v>194422883</v>
      </c>
      <c r="F7" s="15">
        <f t="shared" si="0"/>
        <v>141876252</v>
      </c>
      <c r="G7" s="15">
        <f t="shared" si="0"/>
        <v>90677459</v>
      </c>
      <c r="H7" s="17"/>
    </row>
    <row r="8" spans="1:8" x14ac:dyDescent="0.25">
      <c r="B8" s="15"/>
      <c r="C8" s="15"/>
      <c r="D8" s="15"/>
      <c r="E8" s="15"/>
      <c r="F8" s="17"/>
      <c r="G8" s="17"/>
      <c r="H8" s="17"/>
    </row>
    <row r="9" spans="1:8" x14ac:dyDescent="0.25">
      <c r="A9" s="8" t="s">
        <v>18</v>
      </c>
      <c r="B9" s="15">
        <f t="shared" ref="B9:G9" si="1">SUM(B10:B11)</f>
        <v>38397498</v>
      </c>
      <c r="C9" s="15">
        <f t="shared" si="1"/>
        <v>39262334</v>
      </c>
      <c r="D9" s="15">
        <f t="shared" si="1"/>
        <v>57692712</v>
      </c>
      <c r="E9" s="15">
        <f t="shared" si="1"/>
        <v>37138597</v>
      </c>
      <c r="F9" s="15">
        <f t="shared" si="1"/>
        <v>31027622</v>
      </c>
      <c r="G9" s="15">
        <f t="shared" si="1"/>
        <v>22826810</v>
      </c>
      <c r="H9" s="7"/>
    </row>
    <row r="10" spans="1:8" x14ac:dyDescent="0.25">
      <c r="A10" s="13" t="s">
        <v>26</v>
      </c>
      <c r="B10" s="6">
        <v>29949674</v>
      </c>
      <c r="C10" s="6">
        <v>31756000</v>
      </c>
      <c r="D10" s="6">
        <v>42059116</v>
      </c>
      <c r="E10" s="6">
        <v>26628279</v>
      </c>
      <c r="F10" s="7">
        <v>22947691</v>
      </c>
      <c r="G10" s="6">
        <v>17839501</v>
      </c>
      <c r="H10" s="7"/>
    </row>
    <row r="11" spans="1:8" x14ac:dyDescent="0.25">
      <c r="A11" s="13" t="s">
        <v>27</v>
      </c>
      <c r="B11" s="6">
        <v>8447824</v>
      </c>
      <c r="C11" s="6">
        <v>7506334</v>
      </c>
      <c r="D11" s="6">
        <v>15633596</v>
      </c>
      <c r="E11" s="6">
        <v>10510318</v>
      </c>
      <c r="F11" s="7">
        <v>8079931</v>
      </c>
      <c r="G11" s="6">
        <v>4987309</v>
      </c>
      <c r="H11" s="7"/>
    </row>
    <row r="12" spans="1:8" x14ac:dyDescent="0.25">
      <c r="A12" s="8" t="s">
        <v>28</v>
      </c>
      <c r="B12" s="16">
        <f t="shared" ref="B12:G12" si="2">B7-B9</f>
        <v>151088828</v>
      </c>
      <c r="C12" s="16">
        <f t="shared" si="2"/>
        <v>153872379</v>
      </c>
      <c r="D12" s="16">
        <f t="shared" si="2"/>
        <v>220711398</v>
      </c>
      <c r="E12" s="16">
        <f t="shared" si="2"/>
        <v>157284286</v>
      </c>
      <c r="F12" s="16">
        <f t="shared" si="2"/>
        <v>110848630</v>
      </c>
      <c r="G12" s="16">
        <f t="shared" si="2"/>
        <v>67850649</v>
      </c>
      <c r="H12" s="17"/>
    </row>
    <row r="13" spans="1:8" x14ac:dyDescent="0.25">
      <c r="A13" s="18" t="s">
        <v>32</v>
      </c>
      <c r="B13" s="15"/>
      <c r="C13" s="15"/>
      <c r="D13" s="15"/>
      <c r="E13" s="15"/>
      <c r="F13" s="15"/>
      <c r="G13" s="17"/>
      <c r="H13" s="17"/>
    </row>
    <row r="14" spans="1:8" x14ac:dyDescent="0.25">
      <c r="A14" s="13" t="s">
        <v>36</v>
      </c>
      <c r="B14" s="6">
        <v>70729909</v>
      </c>
      <c r="C14" s="6">
        <v>75731519</v>
      </c>
      <c r="D14" s="6">
        <v>90682483</v>
      </c>
      <c r="E14" s="6">
        <v>57543914</v>
      </c>
      <c r="F14" s="6">
        <v>55205063</v>
      </c>
      <c r="G14" s="6">
        <v>52666152</v>
      </c>
      <c r="H14" s="7"/>
    </row>
    <row r="15" spans="1:8" x14ac:dyDescent="0.25">
      <c r="A15" s="13" t="s">
        <v>40</v>
      </c>
      <c r="B15" s="6">
        <v>1355155</v>
      </c>
      <c r="C15" s="6">
        <v>562678</v>
      </c>
      <c r="D15" s="6">
        <v>7042455</v>
      </c>
      <c r="E15" s="6">
        <v>339344</v>
      </c>
      <c r="F15" s="7">
        <v>74935</v>
      </c>
      <c r="G15" s="6">
        <v>73825</v>
      </c>
      <c r="H15" s="7"/>
    </row>
    <row r="16" spans="1:8" x14ac:dyDescent="0.25">
      <c r="A16" s="8" t="s">
        <v>43</v>
      </c>
      <c r="B16" s="16">
        <f t="shared" ref="B16:G16" si="3">B12-B14+B15</f>
        <v>81714074</v>
      </c>
      <c r="C16" s="16">
        <f t="shared" si="3"/>
        <v>78703538</v>
      </c>
      <c r="D16" s="16">
        <f t="shared" si="3"/>
        <v>137071370</v>
      </c>
      <c r="E16" s="16">
        <f t="shared" si="3"/>
        <v>100079716</v>
      </c>
      <c r="F16" s="16">
        <f t="shared" si="3"/>
        <v>55718502</v>
      </c>
      <c r="G16" s="16">
        <f t="shared" si="3"/>
        <v>15258322</v>
      </c>
      <c r="H16" s="17"/>
    </row>
    <row r="17" spans="1:8" x14ac:dyDescent="0.25">
      <c r="A17" s="13" t="s">
        <v>46</v>
      </c>
      <c r="B17" s="6">
        <v>3891146</v>
      </c>
      <c r="C17" s="6">
        <v>3747787</v>
      </c>
      <c r="D17" s="6">
        <v>6527208</v>
      </c>
      <c r="E17" s="6">
        <v>4765701</v>
      </c>
      <c r="F17" s="17">
        <v>2653262</v>
      </c>
      <c r="G17" s="17">
        <v>726587</v>
      </c>
      <c r="H17" s="17"/>
    </row>
    <row r="18" spans="1:8" x14ac:dyDescent="0.25">
      <c r="A18" s="8" t="s">
        <v>47</v>
      </c>
      <c r="B18" s="15">
        <f t="shared" ref="B18:G18" si="4">B16-B17</f>
        <v>77822928</v>
      </c>
      <c r="C18" s="15">
        <f t="shared" si="4"/>
        <v>74955751</v>
      </c>
      <c r="D18" s="15">
        <f t="shared" si="4"/>
        <v>130544162</v>
      </c>
      <c r="E18" s="15">
        <f t="shared" si="4"/>
        <v>95314015</v>
      </c>
      <c r="F18" s="15">
        <f t="shared" si="4"/>
        <v>53065240</v>
      </c>
      <c r="G18" s="15">
        <f t="shared" si="4"/>
        <v>14531735</v>
      </c>
      <c r="H18" s="17"/>
    </row>
    <row r="19" spans="1:8" x14ac:dyDescent="0.25">
      <c r="A19" s="14"/>
      <c r="B19" s="15"/>
      <c r="C19" s="15"/>
      <c r="D19" s="15"/>
      <c r="E19" s="15"/>
      <c r="F19" s="17"/>
      <c r="G19" s="17"/>
      <c r="H19" s="17"/>
    </row>
    <row r="20" spans="1:8" x14ac:dyDescent="0.25">
      <c r="A20" s="9" t="s">
        <v>48</v>
      </c>
      <c r="B20" s="15">
        <f t="shared" ref="B20:G20" si="5">SUM(B21:B22)</f>
        <v>3777202</v>
      </c>
      <c r="C20" s="15">
        <f t="shared" si="5"/>
        <v>1093949</v>
      </c>
      <c r="D20" s="15">
        <f t="shared" si="5"/>
        <v>16084816</v>
      </c>
      <c r="E20" s="15">
        <f t="shared" si="5"/>
        <v>14012678</v>
      </c>
      <c r="F20" s="15">
        <f t="shared" si="5"/>
        <v>7754773</v>
      </c>
      <c r="G20" s="15">
        <f t="shared" si="5"/>
        <v>1974525</v>
      </c>
    </row>
    <row r="21" spans="1:8" ht="15.75" customHeight="1" x14ac:dyDescent="0.25">
      <c r="A21" s="13" t="s">
        <v>51</v>
      </c>
      <c r="B21" s="6">
        <v>3537806</v>
      </c>
      <c r="C21" s="6">
        <v>2428730</v>
      </c>
      <c r="D21" s="6">
        <v>11469380</v>
      </c>
      <c r="E21" s="6">
        <v>13188930</v>
      </c>
      <c r="F21" s="6">
        <v>7351356</v>
      </c>
      <c r="G21" s="6">
        <v>1857746</v>
      </c>
    </row>
    <row r="22" spans="1:8" ht="15.75" customHeight="1" x14ac:dyDescent="0.25">
      <c r="A22" s="13" t="s">
        <v>52</v>
      </c>
      <c r="B22" s="6">
        <v>239396</v>
      </c>
      <c r="C22" s="6">
        <v>-1334781</v>
      </c>
      <c r="D22" s="6">
        <v>4615436</v>
      </c>
      <c r="E22" s="6">
        <v>823748</v>
      </c>
      <c r="F22" s="6">
        <v>403417</v>
      </c>
      <c r="G22" s="6">
        <v>116779</v>
      </c>
    </row>
    <row r="23" spans="1:8" ht="15.75" customHeight="1" x14ac:dyDescent="0.25">
      <c r="A23" s="20"/>
      <c r="B23" s="6"/>
      <c r="C23" s="6"/>
      <c r="D23" s="6"/>
      <c r="E23" s="6"/>
    </row>
    <row r="24" spans="1:8" ht="15.75" customHeight="1" x14ac:dyDescent="0.25">
      <c r="A24" s="8" t="s">
        <v>55</v>
      </c>
      <c r="B24" s="22">
        <f t="shared" ref="B24:E24" si="6">B18-B20</f>
        <v>74045726</v>
      </c>
      <c r="C24" s="22">
        <f t="shared" si="6"/>
        <v>73861802</v>
      </c>
      <c r="D24" s="22">
        <f t="shared" si="6"/>
        <v>114459346</v>
      </c>
      <c r="E24" s="22">
        <f t="shared" si="6"/>
        <v>81301337</v>
      </c>
      <c r="F24" s="22">
        <f t="shared" ref="F24:G24" si="7">(F18-F20)+1</f>
        <v>45310468</v>
      </c>
      <c r="G24" s="22">
        <f t="shared" si="7"/>
        <v>12557211</v>
      </c>
      <c r="H24" s="17"/>
    </row>
    <row r="25" spans="1:8" ht="15.75" customHeight="1" x14ac:dyDescent="0.25">
      <c r="A25" s="14"/>
      <c r="B25" s="17"/>
      <c r="C25" s="17"/>
      <c r="D25" s="17"/>
      <c r="E25" s="17"/>
    </row>
    <row r="26" spans="1:8" ht="15.75" customHeight="1" x14ac:dyDescent="0.25">
      <c r="A26" s="8" t="s">
        <v>58</v>
      </c>
      <c r="B26" s="23">
        <f>B24/('1'!B37/10)</f>
        <v>1.85114315</v>
      </c>
      <c r="C26" s="23">
        <f>C24/('1'!C37/10)</f>
        <v>1.2734793448275863</v>
      </c>
      <c r="D26" s="23">
        <f>D24/('1'!D37/10)</f>
        <v>1.7940336363636364</v>
      </c>
      <c r="E26" s="23">
        <f>E24/('1'!E37/10)</f>
        <v>1.1081005451819546</v>
      </c>
      <c r="F26" s="23">
        <f>F24/('1'!F37/10)</f>
        <v>0.56141930687548791</v>
      </c>
      <c r="G26" s="23">
        <f>G24/('1'!G37/10)</f>
        <v>0.14818105705116746</v>
      </c>
      <c r="H26" s="14"/>
    </row>
    <row r="27" spans="1:8" ht="15.75" customHeight="1" x14ac:dyDescent="0.25">
      <c r="A27" s="18" t="s">
        <v>67</v>
      </c>
      <c r="B27" s="20">
        <v>40000000</v>
      </c>
      <c r="C27" s="20">
        <v>58000000</v>
      </c>
      <c r="D27" s="20">
        <v>63800000</v>
      </c>
      <c r="E27" s="20">
        <v>73370000</v>
      </c>
      <c r="F27" s="11">
        <v>80707000</v>
      </c>
      <c r="G27" s="11">
        <v>80707000</v>
      </c>
    </row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5">
      <c r="A49" s="13"/>
    </row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1" sqref="J11"/>
    </sheetView>
  </sheetViews>
  <sheetFormatPr defaultColWidth="12.625" defaultRowHeight="15" customHeight="1" x14ac:dyDescent="0.2"/>
  <cols>
    <col min="1" max="1" width="35" customWidth="1"/>
    <col min="2" max="2" width="15.5" customWidth="1"/>
    <col min="3" max="3" width="13.125" customWidth="1"/>
    <col min="4" max="5" width="15.5" customWidth="1"/>
    <col min="6" max="6" width="12.5" customWidth="1"/>
    <col min="7" max="7" width="15.375" customWidth="1"/>
    <col min="8" max="26" width="7.625" customWidth="1"/>
  </cols>
  <sheetData>
    <row r="1" spans="1:7" ht="15.75" x14ac:dyDescent="0.25">
      <c r="A1" s="1" t="s">
        <v>0</v>
      </c>
      <c r="B1" s="1"/>
      <c r="C1" s="1"/>
      <c r="D1" s="2"/>
      <c r="E1" s="3"/>
      <c r="F1" s="3"/>
    </row>
    <row r="2" spans="1:7" ht="15.75" x14ac:dyDescent="0.25">
      <c r="A2" s="1" t="s">
        <v>4</v>
      </c>
      <c r="B2" s="1"/>
      <c r="C2" s="1"/>
      <c r="D2" s="5"/>
      <c r="E2" s="5"/>
      <c r="F2" s="5"/>
    </row>
    <row r="3" spans="1:7" ht="15.75" x14ac:dyDescent="0.25">
      <c r="A3" s="1" t="s">
        <v>2</v>
      </c>
      <c r="B3" s="1"/>
      <c r="C3" s="1"/>
      <c r="D3" s="2"/>
      <c r="E3" s="3"/>
      <c r="F3" s="3"/>
    </row>
    <row r="4" spans="1:7" ht="15.75" x14ac:dyDescent="0.25">
      <c r="A4" s="1"/>
      <c r="B4" s="1">
        <v>2013</v>
      </c>
      <c r="C4" s="1">
        <v>2014</v>
      </c>
      <c r="D4" s="1">
        <v>2016</v>
      </c>
      <c r="E4" s="1">
        <v>2017</v>
      </c>
      <c r="F4" s="1">
        <v>2018</v>
      </c>
      <c r="G4" s="1">
        <v>2019</v>
      </c>
    </row>
    <row r="5" spans="1:7" x14ac:dyDescent="0.25">
      <c r="A5" s="8" t="s">
        <v>5</v>
      </c>
      <c r="B5" s="6"/>
      <c r="C5" s="6"/>
      <c r="D5" s="6"/>
      <c r="E5" s="6"/>
      <c r="F5" s="6"/>
    </row>
    <row r="6" spans="1:7" x14ac:dyDescent="0.25">
      <c r="A6" s="11" t="s">
        <v>8</v>
      </c>
      <c r="B6" s="6">
        <v>1446505952</v>
      </c>
      <c r="C6" s="6">
        <v>1418797999</v>
      </c>
      <c r="D6" s="6">
        <v>2107379338</v>
      </c>
      <c r="E6" s="6">
        <v>1379414266</v>
      </c>
      <c r="F6" s="6">
        <v>1131660603</v>
      </c>
      <c r="G6" s="6">
        <v>677281517</v>
      </c>
    </row>
    <row r="7" spans="1:7" x14ac:dyDescent="0.25">
      <c r="A7" s="13" t="s">
        <v>11</v>
      </c>
      <c r="B7" s="6">
        <v>-1283897616</v>
      </c>
      <c r="C7" s="6">
        <v>-1271299145</v>
      </c>
      <c r="D7" s="6">
        <v>-1937989202</v>
      </c>
      <c r="E7" s="6">
        <v>-1315960519</v>
      </c>
      <c r="F7" s="6">
        <v>-987817692</v>
      </c>
      <c r="G7" s="6">
        <v>-641741091</v>
      </c>
    </row>
    <row r="8" spans="1:7" x14ac:dyDescent="0.25">
      <c r="A8" s="13" t="s">
        <v>13</v>
      </c>
      <c r="B8" s="6">
        <v>-88837148</v>
      </c>
      <c r="C8" s="6">
        <v>-36660650</v>
      </c>
      <c r="D8" s="6">
        <v>-104601696</v>
      </c>
      <c r="E8" s="6">
        <v>-54556757</v>
      </c>
      <c r="F8" s="6">
        <v>-35094264</v>
      </c>
      <c r="G8" s="6">
        <v>-24070009</v>
      </c>
    </row>
    <row r="9" spans="1:7" x14ac:dyDescent="0.25">
      <c r="A9" s="13" t="s">
        <v>14</v>
      </c>
      <c r="B9" s="6">
        <v>-2015076</v>
      </c>
      <c r="C9" s="6">
        <v>-4018070</v>
      </c>
      <c r="D9" s="6">
        <v>-4715797</v>
      </c>
      <c r="E9" s="6">
        <v>-4910244</v>
      </c>
      <c r="F9" s="6">
        <v>-1822581</v>
      </c>
      <c r="G9" s="6">
        <v>-22382</v>
      </c>
    </row>
    <row r="10" spans="1:7" x14ac:dyDescent="0.25">
      <c r="A10" s="13" t="s">
        <v>15</v>
      </c>
      <c r="B10" s="6">
        <v>0</v>
      </c>
      <c r="C10" s="6">
        <v>0</v>
      </c>
      <c r="D10" s="6">
        <v>6574889</v>
      </c>
      <c r="E10" s="6">
        <v>961054</v>
      </c>
      <c r="F10" s="6">
        <v>74935</v>
      </c>
      <c r="G10" s="6">
        <v>73825</v>
      </c>
    </row>
    <row r="11" spans="1:7" x14ac:dyDescent="0.25">
      <c r="A11" s="13" t="s">
        <v>16</v>
      </c>
      <c r="B11" s="6">
        <v>-70729909</v>
      </c>
      <c r="C11" s="6">
        <v>-75731519</v>
      </c>
      <c r="D11" s="6">
        <v>-59282401</v>
      </c>
      <c r="E11" s="6">
        <v>0</v>
      </c>
      <c r="F11" s="6">
        <v>0</v>
      </c>
    </row>
    <row r="12" spans="1:7" x14ac:dyDescent="0.25">
      <c r="A12" s="14"/>
      <c r="B12" s="16">
        <f t="shared" ref="B12:G12" si="0">SUM(B6:B11)</f>
        <v>1026203</v>
      </c>
      <c r="C12" s="16">
        <f t="shared" si="0"/>
        <v>31088615</v>
      </c>
      <c r="D12" s="16">
        <f t="shared" si="0"/>
        <v>7365131</v>
      </c>
      <c r="E12" s="16">
        <f t="shared" si="0"/>
        <v>4947800</v>
      </c>
      <c r="F12" s="16">
        <f t="shared" si="0"/>
        <v>107001001</v>
      </c>
      <c r="G12" s="16">
        <f t="shared" si="0"/>
        <v>11521860</v>
      </c>
    </row>
    <row r="13" spans="1:7" x14ac:dyDescent="0.25">
      <c r="B13" s="6"/>
      <c r="C13" s="6"/>
      <c r="D13" s="6"/>
      <c r="E13" s="6"/>
      <c r="F13" s="6"/>
    </row>
    <row r="14" spans="1:7" x14ac:dyDescent="0.25">
      <c r="A14" s="8" t="s">
        <v>19</v>
      </c>
      <c r="B14" s="6"/>
      <c r="C14" s="6"/>
      <c r="D14" s="6"/>
      <c r="E14" s="6"/>
      <c r="F14" s="6"/>
    </row>
    <row r="15" spans="1:7" x14ac:dyDescent="0.25">
      <c r="A15" s="13" t="s">
        <v>20</v>
      </c>
      <c r="B15" s="6">
        <v>-15064842</v>
      </c>
      <c r="C15" s="6">
        <v>-565810</v>
      </c>
      <c r="D15" s="6">
        <v>-101730857</v>
      </c>
      <c r="E15" s="6">
        <v>-9003270</v>
      </c>
      <c r="F15" s="6">
        <v>-4302344</v>
      </c>
      <c r="G15" s="6">
        <v>-6807215</v>
      </c>
    </row>
    <row r="16" spans="1:7" x14ac:dyDescent="0.25">
      <c r="A16" s="13" t="s">
        <v>21</v>
      </c>
      <c r="B16" s="6">
        <v>1277587</v>
      </c>
      <c r="C16" s="6">
        <v>703691</v>
      </c>
      <c r="D16" s="6">
        <v>0</v>
      </c>
      <c r="E16" s="6">
        <v>0</v>
      </c>
      <c r="F16" s="6">
        <v>0</v>
      </c>
    </row>
    <row r="17" spans="1:7" x14ac:dyDescent="0.25">
      <c r="A17" s="13" t="s">
        <v>23</v>
      </c>
      <c r="B17" s="6">
        <v>0</v>
      </c>
      <c r="C17" s="6">
        <v>0</v>
      </c>
      <c r="D17" s="6">
        <v>0</v>
      </c>
      <c r="E17" s="6">
        <v>1410000</v>
      </c>
      <c r="F17" s="6">
        <v>0</v>
      </c>
    </row>
    <row r="18" spans="1:7" x14ac:dyDescent="0.25">
      <c r="A18" s="13" t="s">
        <v>24</v>
      </c>
      <c r="B18" s="6">
        <v>-5000000</v>
      </c>
      <c r="C18" s="6">
        <v>-4000000</v>
      </c>
      <c r="D18" s="6">
        <v>-81790857</v>
      </c>
      <c r="E18" s="6">
        <v>0</v>
      </c>
      <c r="F18" s="6">
        <v>0</v>
      </c>
    </row>
    <row r="19" spans="1:7" x14ac:dyDescent="0.25">
      <c r="A19" s="13" t="s">
        <v>25</v>
      </c>
      <c r="B19" s="6">
        <v>0</v>
      </c>
      <c r="C19" s="6">
        <v>0</v>
      </c>
      <c r="D19" s="6">
        <v>81790857</v>
      </c>
      <c r="E19" s="6">
        <v>4000000</v>
      </c>
      <c r="F19" s="6">
        <v>0</v>
      </c>
    </row>
    <row r="20" spans="1:7" x14ac:dyDescent="0.25">
      <c r="A20" s="13" t="s">
        <v>29</v>
      </c>
      <c r="B20" s="6">
        <v>5000000</v>
      </c>
      <c r="C20" s="6">
        <v>5000000</v>
      </c>
      <c r="D20" s="6">
        <v>0</v>
      </c>
      <c r="E20" s="6">
        <v>0</v>
      </c>
      <c r="F20" s="6">
        <v>0</v>
      </c>
    </row>
    <row r="21" spans="1:7" ht="15.75" customHeight="1" x14ac:dyDescent="0.25">
      <c r="A21" s="14"/>
      <c r="B21" s="16">
        <f t="shared" ref="B21:G21" si="1">SUM(B15:B20)</f>
        <v>-13787255</v>
      </c>
      <c r="C21" s="16">
        <f t="shared" si="1"/>
        <v>1137881</v>
      </c>
      <c r="D21" s="16">
        <f t="shared" si="1"/>
        <v>-101730857</v>
      </c>
      <c r="E21" s="16">
        <f t="shared" si="1"/>
        <v>-3593270</v>
      </c>
      <c r="F21" s="16">
        <f t="shared" si="1"/>
        <v>-4302344</v>
      </c>
      <c r="G21" s="16">
        <f t="shared" si="1"/>
        <v>-6807215</v>
      </c>
    </row>
    <row r="22" spans="1:7" ht="15.75" customHeight="1" x14ac:dyDescent="0.25">
      <c r="B22" s="6"/>
      <c r="C22" s="6"/>
      <c r="D22" s="6"/>
      <c r="E22" s="6"/>
      <c r="F22" s="6"/>
    </row>
    <row r="23" spans="1:7" ht="15.75" customHeight="1" x14ac:dyDescent="0.25">
      <c r="A23" s="8" t="s">
        <v>35</v>
      </c>
      <c r="B23" s="6"/>
      <c r="C23" s="6"/>
      <c r="D23" s="6"/>
      <c r="E23" s="6"/>
      <c r="F23" s="6"/>
    </row>
    <row r="24" spans="1:7" ht="15.75" customHeight="1" x14ac:dyDescent="0.25">
      <c r="A24" s="13" t="s">
        <v>37</v>
      </c>
      <c r="B24" s="6">
        <v>-34411537</v>
      </c>
      <c r="C24" s="6">
        <v>-16159252</v>
      </c>
      <c r="D24" s="6">
        <v>-60990884</v>
      </c>
      <c r="E24" s="6">
        <v>-956770</v>
      </c>
      <c r="F24" s="6">
        <v>168934144</v>
      </c>
      <c r="G24" s="6">
        <v>17740329</v>
      </c>
    </row>
    <row r="25" spans="1:7" ht="15.75" customHeight="1" x14ac:dyDescent="0.25">
      <c r="A25" s="13" t="s">
        <v>39</v>
      </c>
      <c r="B25" s="6">
        <v>8251786</v>
      </c>
      <c r="C25" s="6">
        <v>7990079</v>
      </c>
      <c r="D25" s="6">
        <v>13502762</v>
      </c>
      <c r="E25" s="6">
        <v>31730238</v>
      </c>
      <c r="F25" s="6">
        <v>-197087698</v>
      </c>
      <c r="G25" s="6">
        <v>10048327</v>
      </c>
    </row>
    <row r="26" spans="1:7" ht="15.75" customHeight="1" x14ac:dyDescent="0.25">
      <c r="A26" s="13" t="s">
        <v>42</v>
      </c>
      <c r="B26" s="6">
        <v>-6045000</v>
      </c>
      <c r="C26" s="6">
        <v>-12503300</v>
      </c>
      <c r="D26" s="6">
        <v>-22183200</v>
      </c>
      <c r="E26" s="6">
        <v>0</v>
      </c>
      <c r="F26" s="6">
        <v>0</v>
      </c>
    </row>
    <row r="27" spans="1:7" ht="15.75" customHeight="1" x14ac:dyDescent="0.25">
      <c r="A27" s="13" t="s">
        <v>44</v>
      </c>
      <c r="B27" s="6">
        <v>0</v>
      </c>
      <c r="C27" s="6">
        <v>0</v>
      </c>
      <c r="D27" s="6">
        <v>0</v>
      </c>
      <c r="E27" s="6">
        <v>-44108730</v>
      </c>
      <c r="F27" s="6">
        <v>-67251147</v>
      </c>
      <c r="G27" s="6">
        <v>-52666152</v>
      </c>
    </row>
    <row r="28" spans="1:7" ht="15.75" customHeight="1" x14ac:dyDescent="0.25">
      <c r="A28" s="13" t="s">
        <v>45</v>
      </c>
      <c r="B28" s="6">
        <v>14600000</v>
      </c>
      <c r="C28" s="6">
        <v>180000000</v>
      </c>
      <c r="D28" s="6">
        <v>0</v>
      </c>
      <c r="E28" s="6">
        <v>0</v>
      </c>
      <c r="F28" s="6">
        <v>0</v>
      </c>
    </row>
    <row r="29" spans="1:7" ht="15.75" customHeight="1" x14ac:dyDescent="0.25">
      <c r="A29" s="14"/>
      <c r="B29" s="16">
        <f t="shared" ref="B29:G29" si="2">SUM(B24:B28)</f>
        <v>-17604751</v>
      </c>
      <c r="C29" s="16">
        <f t="shared" si="2"/>
        <v>159327527</v>
      </c>
      <c r="D29" s="16">
        <f t="shared" si="2"/>
        <v>-69671322</v>
      </c>
      <c r="E29" s="16">
        <f t="shared" si="2"/>
        <v>-13335262</v>
      </c>
      <c r="F29" s="16">
        <f t="shared" si="2"/>
        <v>-95404701</v>
      </c>
      <c r="G29" s="16">
        <f t="shared" si="2"/>
        <v>-24877496</v>
      </c>
    </row>
    <row r="30" spans="1:7" ht="15.75" customHeight="1" x14ac:dyDescent="0.25">
      <c r="B30" s="6"/>
      <c r="C30" s="6"/>
      <c r="D30" s="6"/>
      <c r="E30" s="6"/>
      <c r="F30" s="6"/>
    </row>
    <row r="31" spans="1:7" ht="15.75" customHeight="1" x14ac:dyDescent="0.25">
      <c r="A31" s="14" t="s">
        <v>49</v>
      </c>
      <c r="B31" s="15">
        <f t="shared" ref="B31:G31" si="3">SUM(B12,B21,B29)</f>
        <v>-30365803</v>
      </c>
      <c r="C31" s="15">
        <f t="shared" si="3"/>
        <v>191554023</v>
      </c>
      <c r="D31" s="15">
        <f t="shared" si="3"/>
        <v>-164037048</v>
      </c>
      <c r="E31" s="15">
        <f t="shared" si="3"/>
        <v>-11980732</v>
      </c>
      <c r="F31" s="15">
        <f t="shared" si="3"/>
        <v>7293956</v>
      </c>
      <c r="G31" s="15">
        <f t="shared" si="3"/>
        <v>-20162851</v>
      </c>
    </row>
    <row r="32" spans="1:7" ht="15.75" customHeight="1" x14ac:dyDescent="0.25">
      <c r="A32" s="18" t="s">
        <v>53</v>
      </c>
      <c r="B32" s="6">
        <v>35497410</v>
      </c>
      <c r="C32" s="6">
        <v>5131607</v>
      </c>
      <c r="D32" s="6">
        <v>196685629</v>
      </c>
      <c r="E32" s="6">
        <v>32648581</v>
      </c>
      <c r="F32" s="6">
        <v>20667849</v>
      </c>
      <c r="G32" s="6">
        <v>27961805</v>
      </c>
    </row>
    <row r="33" spans="1:7" ht="15.75" customHeight="1" x14ac:dyDescent="0.25">
      <c r="A33" s="8" t="s">
        <v>56</v>
      </c>
      <c r="B33" s="15">
        <f t="shared" ref="B33:G33" si="4">SUM(B31:B32)</f>
        <v>5131607</v>
      </c>
      <c r="C33" s="15">
        <f t="shared" si="4"/>
        <v>196685630</v>
      </c>
      <c r="D33" s="15">
        <f t="shared" si="4"/>
        <v>32648581</v>
      </c>
      <c r="E33" s="15">
        <f t="shared" si="4"/>
        <v>20667849</v>
      </c>
      <c r="F33" s="15">
        <f t="shared" si="4"/>
        <v>27961805</v>
      </c>
      <c r="G33" s="15">
        <f t="shared" si="4"/>
        <v>7798954</v>
      </c>
    </row>
    <row r="34" spans="1:7" ht="15.75" customHeight="1" x14ac:dyDescent="0.25">
      <c r="B34" s="15"/>
      <c r="C34" s="15"/>
      <c r="D34" s="15"/>
      <c r="E34" s="15"/>
      <c r="F34" s="15"/>
    </row>
    <row r="35" spans="1:7" ht="15.75" customHeight="1" x14ac:dyDescent="0.2"/>
    <row r="36" spans="1:7" ht="15.75" customHeight="1" x14ac:dyDescent="0.25">
      <c r="A36" s="8" t="s">
        <v>60</v>
      </c>
      <c r="B36" s="24">
        <f>B12/('1'!B37/10)</f>
        <v>2.5655074999999999E-2</v>
      </c>
      <c r="C36" s="24">
        <f>C12/('1'!C37/10)</f>
        <v>0.53601060344827589</v>
      </c>
      <c r="D36" s="24">
        <f>D12/('1'!D37/10)</f>
        <v>0.11544092476489028</v>
      </c>
      <c r="E36" s="24">
        <f>E12/('1'!E37/10)</f>
        <v>6.7436281859070468E-2</v>
      </c>
      <c r="F36" s="24">
        <f>F12/('1'!F37/10)</f>
        <v>1.3257957921865513</v>
      </c>
      <c r="G36" s="24">
        <f>G12/('1'!G37/10)</f>
        <v>0.13596342324705415</v>
      </c>
    </row>
    <row r="37" spans="1:7" ht="15.75" customHeight="1" x14ac:dyDescent="0.25">
      <c r="A37" s="8" t="s">
        <v>66</v>
      </c>
      <c r="B37" s="11">
        <v>40000000</v>
      </c>
      <c r="C37" s="11">
        <v>58000000</v>
      </c>
      <c r="D37" s="11">
        <v>63800000</v>
      </c>
      <c r="E37" s="11">
        <v>73370000</v>
      </c>
      <c r="F37" s="11">
        <v>80707000</v>
      </c>
      <c r="G37" s="11">
        <v>80707000</v>
      </c>
    </row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ht="15.75" x14ac:dyDescent="0.25">
      <c r="A1" s="1" t="s">
        <v>0</v>
      </c>
    </row>
    <row r="2" spans="1:7" x14ac:dyDescent="0.25">
      <c r="A2" s="14" t="s">
        <v>76</v>
      </c>
    </row>
    <row r="3" spans="1:7" ht="15.75" x14ac:dyDescent="0.25">
      <c r="A3" s="1" t="s">
        <v>2</v>
      </c>
    </row>
    <row r="4" spans="1:7" x14ac:dyDescent="0.25">
      <c r="A4" s="14"/>
      <c r="B4" s="11">
        <v>2013</v>
      </c>
      <c r="C4" s="11">
        <v>2014</v>
      </c>
      <c r="D4" s="11">
        <v>2016</v>
      </c>
      <c r="E4" s="11">
        <v>2017</v>
      </c>
      <c r="F4" s="11">
        <v>2018</v>
      </c>
      <c r="G4" s="11">
        <v>2019</v>
      </c>
    </row>
    <row r="5" spans="1:7" x14ac:dyDescent="0.25">
      <c r="A5" s="13" t="s">
        <v>78</v>
      </c>
      <c r="B5" s="26">
        <f>'2'!B24/'1'!B17</f>
        <v>6.4750035609547035E-2</v>
      </c>
      <c r="C5" s="26">
        <f>'2'!C24/'1'!C17</f>
        <v>5.3034707946884342E-2</v>
      </c>
      <c r="D5" s="26">
        <f>'2'!D24/'1'!D17</f>
        <v>7.7470549971713848E-2</v>
      </c>
      <c r="E5" s="26">
        <f>'2'!E24/'1'!E17</f>
        <v>5.0165634420816625E-2</v>
      </c>
      <c r="F5" s="26">
        <f>'2'!F24/'1'!F17</f>
        <v>2.7699419504413438E-2</v>
      </c>
      <c r="G5" s="26">
        <f>'2'!G24/'1'!G17</f>
        <v>7.5865267426763697E-3</v>
      </c>
    </row>
    <row r="6" spans="1:7" x14ac:dyDescent="0.25">
      <c r="A6" s="13" t="s">
        <v>79</v>
      </c>
      <c r="B6" s="26">
        <f>'2'!B24/'1'!B36</f>
        <v>0.12722232276983531</v>
      </c>
      <c r="C6" s="26">
        <f>'2'!C24/'1'!C36</f>
        <v>8.8364105892889191E-2</v>
      </c>
      <c r="D6" s="26">
        <f>'2'!D24/'1'!D36</f>
        <v>0.12200087407314714</v>
      </c>
      <c r="E6" s="26">
        <f>'2'!E24/'1'!E36</f>
        <v>7.9747381439212658E-2</v>
      </c>
      <c r="F6" s="26">
        <f>'2'!F24/'1'!F36</f>
        <v>4.2553173665557435E-2</v>
      </c>
      <c r="G6" s="26">
        <f>'2'!G24/'1'!G36</f>
        <v>1.1655607193958615E-2</v>
      </c>
    </row>
    <row r="7" spans="1:7" x14ac:dyDescent="0.25">
      <c r="A7" s="13" t="s">
        <v>80</v>
      </c>
      <c r="B7" s="26">
        <f>'1'!B22/'1'!B36</f>
        <v>7.952406180762546E-2</v>
      </c>
      <c r="C7" s="26">
        <f>'1'!C22/'1'!C36</f>
        <v>2.7839473192226748E-2</v>
      </c>
      <c r="D7" s="26">
        <f>'1'!D22/'1'!D36</f>
        <v>7.81690479159508E-4</v>
      </c>
      <c r="E7" s="26">
        <f>'1'!E22/'1'!E36</f>
        <v>4.5539714221630451E-4</v>
      </c>
      <c r="F7" s="26">
        <f>'1'!F22/'1'!F36</f>
        <v>0.14215557992603514</v>
      </c>
      <c r="G7" s="26">
        <f>'1'!G22/'1'!G36</f>
        <v>0.14026406411575598</v>
      </c>
    </row>
    <row r="8" spans="1:7" x14ac:dyDescent="0.25">
      <c r="A8" s="13" t="s">
        <v>81</v>
      </c>
      <c r="B8" s="27">
        <f>'1'!B9/'1'!B25</f>
        <v>1.5942988500445787</v>
      </c>
      <c r="C8" s="27">
        <f>'1'!C9/'1'!C25</f>
        <v>2.0358552053111709</v>
      </c>
      <c r="D8" s="27">
        <f>'1'!D9/'1'!D25</f>
        <v>2.0907401557429486</v>
      </c>
      <c r="E8" s="27">
        <f>'1'!E9/'1'!E25</f>
        <v>2.1403113091852148</v>
      </c>
      <c r="F8" s="27">
        <f>'1'!F9/'1'!F25</f>
        <v>3.1888048103920243</v>
      </c>
      <c r="G8" s="27">
        <f>'1'!G9/'1'!G25</f>
        <v>3.2115127151145111</v>
      </c>
    </row>
    <row r="9" spans="1:7" x14ac:dyDescent="0.25">
      <c r="A9" s="13" t="s">
        <v>82</v>
      </c>
      <c r="B9" s="26">
        <f>'2'!B24/'2'!B5</f>
        <v>4.838723771459786E-2</v>
      </c>
      <c r="C9" s="26">
        <f>'2'!C24/'2'!C5</f>
        <v>4.8863382784196746E-2</v>
      </c>
      <c r="D9" s="26">
        <f>'2'!D24/'2'!D5</f>
        <v>5.0862304173261014E-2</v>
      </c>
      <c r="E9" s="26">
        <f>'2'!E24/'2'!E5</f>
        <v>5.4152559920891991E-2</v>
      </c>
      <c r="F9" s="26">
        <f>'2'!F24/'2'!F5</f>
        <v>3.7823401412788206E-2</v>
      </c>
      <c r="G9" s="26">
        <f>'2'!G24/'2'!G5</f>
        <v>1.614827002112677E-2</v>
      </c>
    </row>
    <row r="10" spans="1:7" x14ac:dyDescent="0.25">
      <c r="A10" s="11" t="s">
        <v>83</v>
      </c>
      <c r="B10" s="26">
        <f>'2'!B12/'2'!B5</f>
        <v>9.8733194086799675E-2</v>
      </c>
      <c r="C10" s="26">
        <f>'2'!C12/'2'!C5</f>
        <v>0.10179449663294157</v>
      </c>
      <c r="D10" s="26">
        <f>'2'!D12/'2'!D5</f>
        <v>9.8077532782527635E-2</v>
      </c>
      <c r="E10" s="26">
        <f>'2'!E12/'2'!E5</f>
        <v>0.10476268947741552</v>
      </c>
      <c r="F10" s="26">
        <f>'2'!F12/'2'!F5</f>
        <v>9.2532088358646764E-2</v>
      </c>
      <c r="G10" s="26">
        <f>'2'!G12/'2'!G5</f>
        <v>8.7254295652171091E-2</v>
      </c>
    </row>
    <row r="11" spans="1:7" x14ac:dyDescent="0.25">
      <c r="A11" s="13" t="s">
        <v>84</v>
      </c>
      <c r="B11" s="26">
        <f>'2'!B24/('1'!B36+'1'!B22)</f>
        <v>0.11785038172915381</v>
      </c>
      <c r="C11" s="26">
        <f>'2'!C24/('1'!C36+'1'!C22)</f>
        <v>8.5970726166461717E-2</v>
      </c>
      <c r="D11" s="26">
        <f>'2'!D24/('1'!D36+'1'!D22)</f>
        <v>0.12190558164062225</v>
      </c>
      <c r="E11" s="26">
        <f>'2'!E24/('1'!E36+'1'!E22)</f>
        <v>7.9711081240612713E-2</v>
      </c>
      <c r="F11" s="26">
        <f>'2'!F24/('1'!F36+'1'!F22)</f>
        <v>3.725689775845873E-2</v>
      </c>
      <c r="G11" s="26">
        <f>'2'!G24/('1'!G36+'1'!G22)</f>
        <v>1.0221849096855669E-2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2020-04-11T15:45:07Z</dcterms:modified>
</cp:coreProperties>
</file>