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tabRatio="82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20" i="1" l="1"/>
  <c r="G19" i="1"/>
  <c r="F20" i="1"/>
  <c r="F19" i="1"/>
  <c r="C44" i="1"/>
  <c r="D44" i="1"/>
  <c r="E44" i="1"/>
  <c r="F44" i="1"/>
  <c r="G44" i="1"/>
  <c r="C26" i="2" l="1"/>
  <c r="B26" i="2"/>
  <c r="C23" i="2"/>
  <c r="D23" i="2"/>
  <c r="E23" i="2"/>
  <c r="F23" i="2"/>
  <c r="G23" i="2"/>
  <c r="B23" i="2"/>
  <c r="B55" i="1"/>
  <c r="C22" i="2"/>
  <c r="B22" i="2"/>
  <c r="C13" i="2"/>
  <c r="D13" i="2"/>
  <c r="D22" i="2" s="1"/>
  <c r="D26" i="2" s="1"/>
  <c r="E13" i="2"/>
  <c r="E22" i="2" s="1"/>
  <c r="E26" i="2" s="1"/>
  <c r="F13" i="2"/>
  <c r="G13" i="2"/>
  <c r="B13" i="2"/>
  <c r="B54" i="1"/>
  <c r="B44" i="1"/>
  <c r="F21" i="3" l="1"/>
  <c r="G21" i="3"/>
  <c r="C57" i="1" l="1"/>
  <c r="D57" i="1"/>
  <c r="E57" i="1"/>
  <c r="F57" i="1"/>
  <c r="G57" i="1"/>
  <c r="B57" i="1"/>
  <c r="D13" i="3" l="1"/>
  <c r="C13" i="3"/>
  <c r="B21" i="3"/>
  <c r="B13" i="3"/>
  <c r="B14" i="2" l="1"/>
  <c r="C14" i="2"/>
  <c r="D14" i="2"/>
  <c r="E14" i="2"/>
  <c r="F14" i="2"/>
  <c r="B19" i="1" l="1"/>
  <c r="C19" i="1" l="1"/>
  <c r="G41" i="3" l="1"/>
  <c r="F41" i="3"/>
  <c r="E41" i="3"/>
  <c r="D41" i="3"/>
  <c r="C41" i="3"/>
  <c r="B41" i="3"/>
  <c r="G37" i="3"/>
  <c r="F37" i="3"/>
  <c r="E37" i="3"/>
  <c r="D37" i="3"/>
  <c r="C37" i="3"/>
  <c r="B37" i="3"/>
  <c r="G48" i="3"/>
  <c r="E21" i="3"/>
  <c r="E48" i="3" s="1"/>
  <c r="D21" i="3"/>
  <c r="D48" i="3" s="1"/>
  <c r="C21" i="3"/>
  <c r="C48" i="3" s="1"/>
  <c r="B48" i="3"/>
  <c r="G8" i="2"/>
  <c r="G11" i="2" s="1"/>
  <c r="F8" i="2"/>
  <c r="F11" i="2" s="1"/>
  <c r="F22" i="2" s="1"/>
  <c r="F26" i="2" s="1"/>
  <c r="E8" i="2"/>
  <c r="E11" i="2" s="1"/>
  <c r="E28" i="2" s="1"/>
  <c r="D8" i="2"/>
  <c r="D11" i="2" s="1"/>
  <c r="D28" i="2" s="1"/>
  <c r="C8" i="2"/>
  <c r="C11" i="2" s="1"/>
  <c r="C28" i="2" s="1"/>
  <c r="B8" i="2"/>
  <c r="B11" i="2" s="1"/>
  <c r="B28" i="2" s="1"/>
  <c r="G35" i="1"/>
  <c r="G54" i="1" s="1"/>
  <c r="F35" i="1"/>
  <c r="E35" i="1"/>
  <c r="D35" i="1"/>
  <c r="C35" i="1"/>
  <c r="B35" i="1"/>
  <c r="G56" i="1"/>
  <c r="C54" i="1"/>
  <c r="C55" i="1" s="1"/>
  <c r="B56" i="1"/>
  <c r="G22" i="1"/>
  <c r="F22" i="1"/>
  <c r="E22" i="1"/>
  <c r="D22" i="1"/>
  <c r="C22" i="1"/>
  <c r="B22" i="1"/>
  <c r="E20" i="1"/>
  <c r="D20" i="1"/>
  <c r="E19" i="1"/>
  <c r="D19" i="1"/>
  <c r="G6" i="1"/>
  <c r="F6" i="1"/>
  <c r="E6" i="1"/>
  <c r="D6" i="1"/>
  <c r="C6" i="1"/>
  <c r="B6" i="1"/>
  <c r="G22" i="2" l="1"/>
  <c r="G26" i="2" s="1"/>
  <c r="G28" i="2" s="1"/>
  <c r="E56" i="1"/>
  <c r="E54" i="1"/>
  <c r="E55" i="1" s="1"/>
  <c r="F56" i="1"/>
  <c r="F54" i="1"/>
  <c r="D56" i="1"/>
  <c r="D54" i="1"/>
  <c r="D55" i="1" s="1"/>
  <c r="F28" i="2"/>
  <c r="E32" i="1"/>
  <c r="D32" i="1"/>
  <c r="G32" i="1"/>
  <c r="G55" i="1" s="1"/>
  <c r="F32" i="1"/>
  <c r="D43" i="3"/>
  <c r="D45" i="3" s="1"/>
  <c r="B43" i="3"/>
  <c r="B45" i="3" s="1"/>
  <c r="G43" i="3"/>
  <c r="G45" i="3" s="1"/>
  <c r="C43" i="3"/>
  <c r="C45" i="3" s="1"/>
  <c r="E43" i="3"/>
  <c r="E45" i="3" s="1"/>
  <c r="F43" i="3"/>
  <c r="F45" i="3" s="1"/>
  <c r="F48" i="3"/>
  <c r="B32" i="1"/>
  <c r="C32" i="1"/>
  <c r="C56" i="1"/>
  <c r="F55" i="1" l="1"/>
</calcChain>
</file>

<file path=xl/sharedStrings.xml><?xml version="1.0" encoding="utf-8"?>
<sst xmlns="http://schemas.openxmlformats.org/spreadsheetml/2006/main" count="106" uniqueCount="102">
  <si>
    <t>STATEMENT OF PROFIT &amp; LOSS</t>
  </si>
  <si>
    <t>Operating Expenses</t>
  </si>
  <si>
    <t xml:space="preserve">Acquisition of Fixed Assets </t>
  </si>
  <si>
    <t>DELTA LIFE INSURANCE COMPANY LIMITED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</si>
  <si>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</si>
  <si>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</si>
  <si>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</si>
  <si>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</si>
  <si>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</si>
  <si>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</si>
  <si>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</si>
  <si>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</si>
  <si>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</si>
  <si>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Paid Up Capital</t>
  </si>
  <si>
    <t>Dividend equalisation reserve</t>
  </si>
  <si>
    <t xml:space="preserve">Fair Value Change Account 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</si>
  <si>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</si>
  <si>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</si>
  <si>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</si>
  <si>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</si>
  <si>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</si>
  <si>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</si>
  <si>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</si>
  <si>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</si>
  <si>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</si>
  <si>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</si>
  <si>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</si>
  <si>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</si>
  <si>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</si>
  <si>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</si>
  <si>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</si>
  <si>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</si>
  <si>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</si>
  <si>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</si>
  <si>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</si>
  <si>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</si>
  <si>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</si>
  <si>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</si>
  <si>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</si>
  <si>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</si>
  <si>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</si>
  <si>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</si>
  <si>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</si>
  <si>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</si>
  <si>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</si>
  <si>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</si>
  <si>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</si>
  <si>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</si>
  <si>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</si>
  <si>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</si>
  <si>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</si>
  <si>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</si>
  <si>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NAITIONAL LIFE INSURANCE COMPANY LIMITED</t>
  </si>
  <si>
    <t>Investment in NLI Securities ltd</t>
  </si>
  <si>
    <t>NATIONAL LIFE INSURANCE COMPANY LIMITED</t>
  </si>
  <si>
    <t>Interest ,Dividend &amp; rent</t>
  </si>
  <si>
    <t>Payment for claims, annuities  &amp; surenders</t>
  </si>
  <si>
    <t>Disbursement of policy loan</t>
  </si>
  <si>
    <t>Realisation of policy loan</t>
  </si>
  <si>
    <t>Disbursement of home &amp; other loan</t>
  </si>
  <si>
    <t>Realisation of home &amp; other loans</t>
  </si>
  <si>
    <t>Increase or decrease in creditors</t>
  </si>
  <si>
    <t>Increase or decrease in advance ,depoaits &amp; prepayments and debtors</t>
  </si>
  <si>
    <t>Other persons or bodies  carrying on insurance business</t>
  </si>
  <si>
    <t>Disposal of fixed assets</t>
  </si>
  <si>
    <t>Other Expense</t>
  </si>
  <si>
    <t>Comtribution to NLI foundation</t>
  </si>
  <si>
    <t>Share value fluctuation expense</t>
  </si>
  <si>
    <t>Acquisition of Fixed Assest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</si>
  <si>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</si>
  <si>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</si>
  <si>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</si>
  <si>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</si>
  <si>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</si>
  <si>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</si>
  <si>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</si>
  <si>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</si>
  <si>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</si>
  <si>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</si>
  <si>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</si>
  <si>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</si>
  <si>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</si>
  <si>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</si>
  <si>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</si>
  <si>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</si>
  <si>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</si>
  <si>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</si>
  <si>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</si>
  <si>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</si>
  <si>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</si>
  <si>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</si>
  <si>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</si>
  <si>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</si>
  <si>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</si>
  <si>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</si>
  <si>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</si>
  <si>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</si>
  <si>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Depreciation</t>
  </si>
  <si>
    <t>Current</t>
  </si>
  <si>
    <t>Deferred</t>
  </si>
  <si>
    <t>Contribution to Trust &amp; Foundation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</si>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</sst>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0" fontId="6" fillId="0" borderId="0" xfId="0" applyFont="1"/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  <xf numFmtId="164" fontId="7" fillId="0" borderId="0" xfId="1" applyNumberFormat="1" applyFont="1"/>
    <xf numFmtId="0" fontId="8" fillId="0" borderId="0" xfId="0" applyFont="1"/>
    <xf numFmtId="0" fontId="9" fillId="0" borderId="0" xfId="0" applyFont="1"/>
    <xf numFmtId="0" fontId="4" fillId="0" borderId="3" xfId="0" applyFont="1" applyBorder="1" applyAlignment="1">
      <alignment horizontal="left"/>
    </xf>
    <xf numFmtId="0" fontId="10" fillId="0" borderId="0" xfId="0" applyFont="1"/>
    <xf numFmtId="164" fontId="4" fillId="0" borderId="0" xfId="1" applyNumberFormat="1" applyFont="1"/>
    <xf numFmtId="164" fontId="9" fillId="0" borderId="0" xfId="1" applyNumberFormat="1" applyFont="1"/>
    <xf numFmtId="164" fontId="9" fillId="0" borderId="0" xfId="1" applyNumberFormat="1" applyFont="1" applyBorder="1"/>
    <xf numFmtId="0" fontId="4" fillId="0" borderId="0" xfId="0" applyFont="1"/>
    <xf numFmtId="0" fontId="8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wrapText="1"/>
    </xf>
    <xf numFmtId="164" fontId="9" fillId="0" borderId="0" xfId="0" applyNumberFormat="1" applyFont="1"/>
    <xf numFmtId="0" fontId="4" fillId="0" borderId="3" xfId="0" applyFont="1" applyBorder="1"/>
    <xf numFmtId="2" fontId="4" fillId="0" borderId="0" xfId="0" applyNumberFormat="1" applyFont="1"/>
    <xf numFmtId="3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xSplit="1" ySplit="4" topLeftCell="F47" activePane="bottomRight" state="frozen"/>
      <selection pane="topRight" activeCell="B1" sqref="B1"/>
      <selection pane="bottomLeft" activeCell="A6" sqref="A6"/>
      <selection pane="bottomRight" activeCell="A69" sqref="A69"/>
    </sheetView>
  </sheetViews>
  <sheetFormatPr defaultColWidth="9.125" defaultRowHeight="15" x14ac:dyDescent="0.25"/>
  <cols>
    <col min="1" max="1" width="41.375" style="27" customWidth="1"/>
    <col min="2" max="3" width="18.125" style="27" bestFit="1" customWidth="1"/>
    <col min="4" max="6" width="16.875" style="27" bestFit="1" customWidth="1"/>
    <col min="7" max="7" width="15.25" style="27" bestFit="1" customWidth="1"/>
    <col min="8" max="16384" width="9.125" style="27"/>
  </cols>
  <sheetData>
    <row r="1" spans="1:7" ht="15.75" x14ac:dyDescent="0.25">
      <c r="A1" s="26" t="s">
        <v>52</v>
      </c>
    </row>
    <row r="2" spans="1:7" ht="15.75" x14ac:dyDescent="0.25">
      <c r="A2" s="26" t="s">
        <v>69</v>
      </c>
    </row>
    <row r="3" spans="1:7" ht="15.75" x14ac:dyDescent="0.25">
      <c r="A3" s="26" t="s">
        <v>70</v>
      </c>
    </row>
    <row r="4" spans="1:7" ht="15.75" x14ac:dyDescent="0.25">
      <c r="B4" s="26">
        <v>2013</v>
      </c>
      <c r="C4" s="26">
        <v>2014</v>
      </c>
      <c r="D4" s="26">
        <v>2015</v>
      </c>
      <c r="E4" s="26">
        <v>2016</v>
      </c>
      <c r="F4" s="26">
        <v>2017</v>
      </c>
      <c r="G4" s="26">
        <v>2018</v>
      </c>
    </row>
    <row r="5" spans="1:7" x14ac:dyDescent="0.25">
      <c r="A5" s="28" t="s">
        <v>71</v>
      </c>
    </row>
    <row r="6" spans="1:7" x14ac:dyDescent="0.25">
      <c r="A6" s="29" t="s">
        <v>72</v>
      </c>
      <c r="B6" s="30">
        <f t="shared" ref="B6:G6" si="0">SUM(B7:B15)</f>
        <v>9832103579</v>
      </c>
      <c r="C6" s="30">
        <f t="shared" si="0"/>
        <v>10865382113</v>
      </c>
      <c r="D6" s="30">
        <f t="shared" si="0"/>
        <v>12499435570</v>
      </c>
      <c r="E6" s="30">
        <f t="shared" si="0"/>
        <v>13834307480</v>
      </c>
      <c r="F6" s="30">
        <f t="shared" si="0"/>
        <v>14484518733</v>
      </c>
      <c r="G6" s="30">
        <f t="shared" si="0"/>
        <v>14646479265</v>
      </c>
    </row>
    <row r="7" spans="1:7" x14ac:dyDescent="0.25">
      <c r="A7" s="27" t="s">
        <v>21</v>
      </c>
      <c r="B7" s="31">
        <v>15000000</v>
      </c>
      <c r="C7" s="31">
        <v>15000000</v>
      </c>
      <c r="D7" s="31">
        <v>15000000</v>
      </c>
      <c r="E7" s="31">
        <v>15000000</v>
      </c>
      <c r="F7" s="31">
        <v>15000000</v>
      </c>
      <c r="G7" s="31">
        <v>15000000</v>
      </c>
    </row>
    <row r="8" spans="1:7" x14ac:dyDescent="0.25">
      <c r="A8" s="27" t="s">
        <v>22</v>
      </c>
      <c r="B8" s="31">
        <v>7633300000</v>
      </c>
      <c r="C8" s="31">
        <v>8445600000</v>
      </c>
      <c r="D8" s="31">
        <v>9680600000</v>
      </c>
      <c r="E8" s="31">
        <v>9880400000</v>
      </c>
      <c r="F8" s="31">
        <v>9691800000</v>
      </c>
      <c r="G8" s="31">
        <v>9671800000</v>
      </c>
    </row>
    <row r="9" spans="1:7" x14ac:dyDescent="0.25">
      <c r="A9" s="27" t="s">
        <v>23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1"/>
    </row>
    <row r="10" spans="1:7" x14ac:dyDescent="0.25">
      <c r="A10" s="27" t="s">
        <v>53</v>
      </c>
      <c r="B10" s="32">
        <v>320500000</v>
      </c>
      <c r="C10" s="32">
        <v>320500000</v>
      </c>
      <c r="D10" s="32">
        <v>320500000</v>
      </c>
      <c r="E10" s="32">
        <v>320500000</v>
      </c>
      <c r="F10" s="32"/>
      <c r="G10" s="31"/>
    </row>
    <row r="11" spans="1:7" x14ac:dyDescent="0.25">
      <c r="A11" s="27" t="s">
        <v>24</v>
      </c>
      <c r="B11" s="31">
        <v>1863303579</v>
      </c>
      <c r="C11" s="31">
        <v>2084282113</v>
      </c>
      <c r="D11" s="32">
        <v>2483335570</v>
      </c>
      <c r="E11" s="32">
        <v>3618407480</v>
      </c>
      <c r="F11" s="32">
        <v>4777718733</v>
      </c>
      <c r="G11" s="31">
        <v>4959679265</v>
      </c>
    </row>
    <row r="12" spans="1:7" x14ac:dyDescent="0.25">
      <c r="A12" s="27" t="s">
        <v>25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</row>
    <row r="13" spans="1:7" x14ac:dyDescent="0.25">
      <c r="A13" s="27" t="s">
        <v>26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</row>
    <row r="14" spans="1:7" x14ac:dyDescent="0.25">
      <c r="A14" s="27" t="s">
        <v>27</v>
      </c>
      <c r="B14" s="31"/>
      <c r="C14" s="31">
        <v>0</v>
      </c>
      <c r="D14" s="31">
        <v>0</v>
      </c>
      <c r="E14" s="31">
        <v>0</v>
      </c>
      <c r="F14" s="31">
        <v>0</v>
      </c>
      <c r="G14" s="31"/>
    </row>
    <row r="15" spans="1:7" x14ac:dyDescent="0.25">
      <c r="A15" s="27" t="s">
        <v>28</v>
      </c>
      <c r="B15" s="31"/>
      <c r="C15" s="31">
        <v>0</v>
      </c>
      <c r="D15" s="31">
        <v>0</v>
      </c>
      <c r="E15" s="31">
        <v>0</v>
      </c>
      <c r="F15" s="31">
        <v>0</v>
      </c>
      <c r="G15" s="31"/>
    </row>
    <row r="16" spans="1:7" x14ac:dyDescent="0.25">
      <c r="B16" s="31"/>
      <c r="C16" s="31"/>
      <c r="D16" s="31"/>
      <c r="E16" s="31"/>
      <c r="F16" s="31"/>
      <c r="G16" s="31"/>
    </row>
    <row r="17" spans="1:7" x14ac:dyDescent="0.25">
      <c r="A17" s="29" t="s">
        <v>29</v>
      </c>
      <c r="B17" s="30">
        <v>282324513</v>
      </c>
      <c r="C17" s="30">
        <v>449223509</v>
      </c>
      <c r="D17" s="30">
        <v>574418617</v>
      </c>
      <c r="E17" s="30">
        <v>674262027</v>
      </c>
      <c r="F17" s="30">
        <v>501545063</v>
      </c>
      <c r="G17" s="31">
        <v>546661280</v>
      </c>
    </row>
    <row r="18" spans="1:7" x14ac:dyDescent="0.25">
      <c r="B18" s="31"/>
      <c r="C18" s="31"/>
      <c r="D18" s="31"/>
      <c r="E18" s="31"/>
      <c r="F18" s="31"/>
      <c r="G18" s="31"/>
    </row>
    <row r="19" spans="1:7" x14ac:dyDescent="0.25">
      <c r="A19" s="29" t="s">
        <v>73</v>
      </c>
      <c r="B19" s="30">
        <f>814733246+340470979</f>
        <v>1155204225</v>
      </c>
      <c r="C19" s="30">
        <f>1104493093+317967317+368638907</f>
        <v>1791099317</v>
      </c>
      <c r="D19" s="30">
        <f>1199362683+306292847+495285439</f>
        <v>2000940969</v>
      </c>
      <c r="E19" s="30">
        <f>1201562059+287133616+602996267</f>
        <v>2091691942</v>
      </c>
      <c r="F19" s="30">
        <f>1474662+7882512+1202586509</f>
        <v>1211943683</v>
      </c>
      <c r="G19" s="31">
        <f>2061487+7637895+1194712548</f>
        <v>1204411930</v>
      </c>
    </row>
    <row r="20" spans="1:7" x14ac:dyDescent="0.25">
      <c r="A20" s="29" t="s">
        <v>38</v>
      </c>
      <c r="B20" s="30">
        <v>341059806</v>
      </c>
      <c r="C20" s="30">
        <v>0</v>
      </c>
      <c r="D20" s="30">
        <f>1106045+9346166</f>
        <v>10452211</v>
      </c>
      <c r="E20" s="30">
        <f>1684178+8962464</f>
        <v>10646642</v>
      </c>
      <c r="F20" s="30">
        <f>271087368+644604022</f>
        <v>915691390</v>
      </c>
      <c r="G20" s="31">
        <f>255610592+698444988</f>
        <v>954055580</v>
      </c>
    </row>
    <row r="21" spans="1:7" x14ac:dyDescent="0.25">
      <c r="B21" s="31"/>
      <c r="C21" s="31"/>
      <c r="D21" s="31"/>
      <c r="E21" s="31"/>
      <c r="F21" s="31"/>
      <c r="G21" s="31"/>
    </row>
    <row r="22" spans="1:7" x14ac:dyDescent="0.25">
      <c r="A22" s="29" t="s">
        <v>74</v>
      </c>
      <c r="B22" s="30">
        <f t="shared" ref="B22:G22" si="1">SUM(B23:B30)</f>
        <v>20749038796</v>
      </c>
      <c r="C22" s="30">
        <f t="shared" si="1"/>
        <v>23257414154</v>
      </c>
      <c r="D22" s="30">
        <f t="shared" si="1"/>
        <v>22802645704</v>
      </c>
      <c r="E22" s="30">
        <f t="shared" si="1"/>
        <v>23562634671</v>
      </c>
      <c r="F22" s="30">
        <f t="shared" si="1"/>
        <v>24306218958</v>
      </c>
      <c r="G22" s="30">
        <f t="shared" si="1"/>
        <v>25635527368</v>
      </c>
    </row>
    <row r="23" spans="1:7" x14ac:dyDescent="0.25">
      <c r="A23" s="27" t="s">
        <v>30</v>
      </c>
      <c r="B23" s="31"/>
      <c r="C23" s="31"/>
      <c r="D23" s="31">
        <v>0</v>
      </c>
      <c r="E23" s="31">
        <v>0</v>
      </c>
      <c r="F23" s="31">
        <v>320200000</v>
      </c>
      <c r="G23" s="31">
        <v>240150000</v>
      </c>
    </row>
    <row r="24" spans="1:7" x14ac:dyDescent="0.25">
      <c r="A24" s="27" t="s">
        <v>31</v>
      </c>
      <c r="B24" s="31"/>
      <c r="C24" s="31">
        <v>0</v>
      </c>
      <c r="D24" s="31">
        <v>0</v>
      </c>
      <c r="E24" s="31">
        <v>0</v>
      </c>
      <c r="F24" s="31">
        <v>0</v>
      </c>
      <c r="G24" s="31"/>
    </row>
    <row r="25" spans="1:7" x14ac:dyDescent="0.25">
      <c r="A25" s="27" t="s">
        <v>32</v>
      </c>
      <c r="B25" s="31">
        <v>8880639</v>
      </c>
      <c r="C25" s="31">
        <v>8880639</v>
      </c>
      <c r="D25" s="31">
        <v>8880639</v>
      </c>
      <c r="E25" s="32">
        <v>8677285</v>
      </c>
      <c r="F25" s="31">
        <v>8677285</v>
      </c>
      <c r="G25" s="31">
        <v>8677285</v>
      </c>
    </row>
    <row r="26" spans="1:7" x14ac:dyDescent="0.25">
      <c r="A26" s="27" t="s">
        <v>33</v>
      </c>
      <c r="B26" s="31">
        <v>15176047</v>
      </c>
      <c r="C26" s="31">
        <v>1491204108</v>
      </c>
      <c r="D26" s="31">
        <v>1736910620</v>
      </c>
      <c r="E26" s="32">
        <v>2192056344</v>
      </c>
      <c r="F26" s="31">
        <v>2434406721</v>
      </c>
      <c r="G26" s="31">
        <v>2718557176</v>
      </c>
    </row>
    <row r="27" spans="1:7" x14ac:dyDescent="0.25">
      <c r="A27" s="27" t="s">
        <v>34</v>
      </c>
      <c r="B27" s="31">
        <v>1486403942</v>
      </c>
      <c r="C27" s="31">
        <v>1487336199</v>
      </c>
      <c r="D27" s="31">
        <v>1214290541</v>
      </c>
      <c r="E27" s="32">
        <v>1197035319</v>
      </c>
      <c r="F27" s="31">
        <v>1239826492</v>
      </c>
      <c r="G27" s="31">
        <v>1563621964</v>
      </c>
    </row>
    <row r="28" spans="1:7" x14ac:dyDescent="0.25">
      <c r="A28" s="27" t="s">
        <v>35</v>
      </c>
      <c r="B28" s="31">
        <v>1039650590</v>
      </c>
      <c r="C28" s="31">
        <v>1622205406</v>
      </c>
      <c r="D28" s="31">
        <v>1873324582</v>
      </c>
      <c r="E28" s="32">
        <v>2312484886</v>
      </c>
      <c r="F28" s="31">
        <v>2528690750</v>
      </c>
      <c r="G28" s="31">
        <v>2548520604</v>
      </c>
    </row>
    <row r="29" spans="1:7" x14ac:dyDescent="0.25">
      <c r="A29" s="27" t="s">
        <v>36</v>
      </c>
      <c r="B29" s="31">
        <v>104642408</v>
      </c>
      <c r="C29" s="31">
        <v>161970304</v>
      </c>
      <c r="D29" s="31">
        <v>255383273</v>
      </c>
      <c r="E29" s="32">
        <v>361233903</v>
      </c>
      <c r="F29" s="31">
        <v>524439741</v>
      </c>
      <c r="G29" s="31">
        <v>747676945</v>
      </c>
    </row>
    <row r="30" spans="1:7" x14ac:dyDescent="0.25">
      <c r="A30" s="27" t="s">
        <v>37</v>
      </c>
      <c r="B30" s="31">
        <v>18094285170</v>
      </c>
      <c r="C30" s="31">
        <v>18485817498</v>
      </c>
      <c r="D30" s="31">
        <v>17713856049</v>
      </c>
      <c r="E30" s="31">
        <v>17491146934</v>
      </c>
      <c r="F30" s="31">
        <v>17249977969</v>
      </c>
      <c r="G30" s="31">
        <v>17808323394</v>
      </c>
    </row>
    <row r="31" spans="1:7" x14ac:dyDescent="0.25">
      <c r="B31" s="31"/>
      <c r="C31" s="31"/>
      <c r="D31" s="31"/>
      <c r="E31" s="31"/>
      <c r="F31" s="31"/>
      <c r="G31" s="31"/>
    </row>
    <row r="32" spans="1:7" x14ac:dyDescent="0.25">
      <c r="A32" s="33"/>
      <c r="B32" s="30">
        <f t="shared" ref="B32:G32" si="2">B22+B6+B17+B19+B20</f>
        <v>32359730919</v>
      </c>
      <c r="C32" s="30">
        <f t="shared" si="2"/>
        <v>36363119093</v>
      </c>
      <c r="D32" s="30">
        <f t="shared" si="2"/>
        <v>37887893071</v>
      </c>
      <c r="E32" s="30">
        <f t="shared" si="2"/>
        <v>40173542762</v>
      </c>
      <c r="F32" s="30">
        <f t="shared" si="2"/>
        <v>41419917827</v>
      </c>
      <c r="G32" s="30">
        <f t="shared" si="2"/>
        <v>42987135423</v>
      </c>
    </row>
    <row r="33" spans="1:7" x14ac:dyDescent="0.25">
      <c r="B33" s="31"/>
      <c r="C33" s="31"/>
      <c r="D33" s="31"/>
      <c r="E33" s="31"/>
      <c r="F33" s="31"/>
      <c r="G33" s="31"/>
    </row>
    <row r="34" spans="1:7" ht="15.75" x14ac:dyDescent="0.25">
      <c r="A34" s="34" t="s">
        <v>75</v>
      </c>
      <c r="B34" s="31"/>
      <c r="C34" s="31"/>
      <c r="D34" s="31"/>
      <c r="E34" s="31"/>
      <c r="F34" s="31"/>
      <c r="G34" s="31"/>
    </row>
    <row r="35" spans="1:7" ht="15.75" x14ac:dyDescent="0.25">
      <c r="A35" s="35" t="s">
        <v>76</v>
      </c>
      <c r="B35" s="30">
        <f t="shared" ref="B35:G35" si="3">SUM(B36:B41)</f>
        <v>4180226625</v>
      </c>
      <c r="C35" s="30">
        <f t="shared" si="3"/>
        <v>5370534677</v>
      </c>
      <c r="D35" s="30">
        <f t="shared" si="3"/>
        <v>5717351984</v>
      </c>
      <c r="E35" s="30">
        <f t="shared" si="3"/>
        <v>6582494983</v>
      </c>
      <c r="F35" s="30">
        <f t="shared" si="3"/>
        <v>7026622657</v>
      </c>
      <c r="G35" s="30">
        <f t="shared" si="3"/>
        <v>7051019945</v>
      </c>
    </row>
    <row r="36" spans="1:7" ht="45" x14ac:dyDescent="0.25">
      <c r="A36" s="36" t="s">
        <v>16</v>
      </c>
      <c r="B36" s="31">
        <v>1750208737</v>
      </c>
      <c r="C36" s="31">
        <v>2167271605</v>
      </c>
      <c r="D36" s="31">
        <v>2227595872</v>
      </c>
      <c r="E36" s="31">
        <v>2458588873</v>
      </c>
      <c r="F36" s="31">
        <v>2876246719</v>
      </c>
      <c r="G36" s="31">
        <v>2793377820</v>
      </c>
    </row>
    <row r="37" spans="1:7" ht="45" x14ac:dyDescent="0.25">
      <c r="A37" s="36" t="s">
        <v>17</v>
      </c>
      <c r="B37" s="31">
        <v>16212008</v>
      </c>
      <c r="C37" s="31">
        <v>38232928</v>
      </c>
      <c r="D37" s="31">
        <v>44848649</v>
      </c>
      <c r="E37" s="31">
        <v>56550622</v>
      </c>
      <c r="F37" s="31">
        <v>43840408</v>
      </c>
      <c r="G37" s="31">
        <v>66361044</v>
      </c>
    </row>
    <row r="38" spans="1:7" x14ac:dyDescent="0.25">
      <c r="A38" s="36" t="s">
        <v>18</v>
      </c>
      <c r="B38" s="31">
        <v>2224795656</v>
      </c>
      <c r="C38" s="31">
        <v>2990630533</v>
      </c>
      <c r="D38" s="31">
        <v>3277852284</v>
      </c>
      <c r="E38" s="31">
        <v>3893245702</v>
      </c>
      <c r="F38" s="31">
        <v>3991309447</v>
      </c>
      <c r="G38" s="31">
        <v>4042060836</v>
      </c>
    </row>
    <row r="39" spans="1:7" x14ac:dyDescent="0.25">
      <c r="A39" s="36" t="s">
        <v>19</v>
      </c>
      <c r="B39" s="31">
        <v>0</v>
      </c>
      <c r="C39" s="31">
        <v>0</v>
      </c>
      <c r="D39" s="31">
        <v>0</v>
      </c>
      <c r="E39" s="31">
        <v>0</v>
      </c>
      <c r="F39" s="31"/>
      <c r="G39" s="31"/>
    </row>
    <row r="40" spans="1:7" x14ac:dyDescent="0.25">
      <c r="A40" s="36" t="s">
        <v>11</v>
      </c>
      <c r="B40" s="31">
        <v>0</v>
      </c>
      <c r="C40" s="31">
        <v>0</v>
      </c>
      <c r="D40" s="31">
        <v>0</v>
      </c>
      <c r="E40" s="31">
        <v>0</v>
      </c>
      <c r="F40" s="31"/>
      <c r="G40" s="31"/>
    </row>
    <row r="41" spans="1:7" x14ac:dyDescent="0.25">
      <c r="A41" s="36" t="s">
        <v>20</v>
      </c>
      <c r="B41" s="31">
        <v>189010224</v>
      </c>
      <c r="C41" s="31">
        <v>174399611</v>
      </c>
      <c r="D41" s="31">
        <v>167055179</v>
      </c>
      <c r="E41" s="31">
        <v>174109786</v>
      </c>
      <c r="F41" s="31">
        <v>115226083</v>
      </c>
      <c r="G41" s="31">
        <v>149220245</v>
      </c>
    </row>
    <row r="42" spans="1:7" x14ac:dyDescent="0.25">
      <c r="A42" s="33"/>
      <c r="B42" s="30"/>
      <c r="C42" s="30"/>
      <c r="D42" s="30"/>
      <c r="E42" s="30"/>
      <c r="F42" s="31"/>
      <c r="G42" s="31"/>
    </row>
    <row r="43" spans="1:7" x14ac:dyDescent="0.25">
      <c r="A43" s="33"/>
      <c r="B43" s="30"/>
      <c r="C43" s="30"/>
      <c r="D43" s="30"/>
      <c r="E43" s="30"/>
      <c r="F43" s="31"/>
      <c r="G43" s="31"/>
    </row>
    <row r="44" spans="1:7" x14ac:dyDescent="0.25">
      <c r="A44" s="29" t="s">
        <v>77</v>
      </c>
      <c r="B44" s="30">
        <f>SUM(B45:B49)</f>
        <v>28179504294</v>
      </c>
      <c r="C44" s="30">
        <f t="shared" ref="C44:G44" si="4">SUM(C45:C49)</f>
        <v>30983173521</v>
      </c>
      <c r="D44" s="30">
        <f t="shared" si="4"/>
        <v>32160983802</v>
      </c>
      <c r="E44" s="30">
        <f t="shared" si="4"/>
        <v>33580502439</v>
      </c>
      <c r="F44" s="30">
        <f t="shared" si="4"/>
        <v>34379728089</v>
      </c>
      <c r="G44" s="30">
        <f t="shared" si="4"/>
        <v>35921143258</v>
      </c>
    </row>
    <row r="45" spans="1:7" x14ac:dyDescent="0.25">
      <c r="A45" s="27" t="s">
        <v>13</v>
      </c>
      <c r="B45" s="31">
        <v>495520590</v>
      </c>
      <c r="C45" s="31">
        <v>683818410</v>
      </c>
      <c r="D45" s="31">
        <v>683818410</v>
      </c>
      <c r="E45" s="31">
        <v>820582090</v>
      </c>
      <c r="F45" s="31">
        <v>943669400</v>
      </c>
      <c r="G45" s="31">
        <v>1085219810</v>
      </c>
    </row>
    <row r="46" spans="1:7" x14ac:dyDescent="0.25">
      <c r="A46" s="27" t="s">
        <v>14</v>
      </c>
      <c r="B46" s="31">
        <v>0</v>
      </c>
      <c r="C46" s="31"/>
      <c r="D46" s="31">
        <v>0</v>
      </c>
      <c r="E46" s="31">
        <v>0</v>
      </c>
      <c r="F46" s="31">
        <v>0</v>
      </c>
      <c r="G46" s="31"/>
    </row>
    <row r="47" spans="1:7" x14ac:dyDescent="0.25">
      <c r="A47" s="27" t="s">
        <v>15</v>
      </c>
      <c r="B47" s="31">
        <v>0</v>
      </c>
      <c r="C47" s="31"/>
      <c r="D47" s="31">
        <v>123151768</v>
      </c>
      <c r="E47" s="31">
        <v>368293859</v>
      </c>
      <c r="F47" s="31">
        <v>391215084</v>
      </c>
      <c r="G47" s="31">
        <v>35837432</v>
      </c>
    </row>
    <row r="48" spans="1:7" x14ac:dyDescent="0.25">
      <c r="A48" s="27" t="s">
        <v>39</v>
      </c>
      <c r="B48" s="31">
        <v>27683983704</v>
      </c>
      <c r="C48" s="31">
        <v>30299355111</v>
      </c>
      <c r="D48" s="31">
        <v>31354013624</v>
      </c>
      <c r="E48" s="31">
        <v>32391626490</v>
      </c>
      <c r="F48" s="31">
        <v>32907692596</v>
      </c>
      <c r="G48" s="31">
        <v>34615557543</v>
      </c>
    </row>
    <row r="49" spans="1:7" x14ac:dyDescent="0.25">
      <c r="A49" s="27" t="s">
        <v>101</v>
      </c>
      <c r="B49" s="31"/>
      <c r="C49" s="31"/>
      <c r="D49" s="31"/>
      <c r="E49" s="31"/>
      <c r="F49" s="31">
        <v>137151009</v>
      </c>
      <c r="G49" s="31">
        <v>184528473</v>
      </c>
    </row>
    <row r="50" spans="1:7" x14ac:dyDescent="0.25">
      <c r="B50" s="31"/>
      <c r="C50" s="31"/>
      <c r="D50" s="31"/>
      <c r="E50" s="31"/>
      <c r="F50" s="31"/>
      <c r="G50" s="31"/>
    </row>
    <row r="51" spans="1:7" x14ac:dyDescent="0.25">
      <c r="A51" s="29" t="s">
        <v>78</v>
      </c>
      <c r="B51" s="31">
        <v>0</v>
      </c>
      <c r="C51" s="31">
        <v>9410895</v>
      </c>
      <c r="D51" s="31">
        <v>9557285</v>
      </c>
      <c r="E51" s="31">
        <v>10545340</v>
      </c>
      <c r="F51" s="31">
        <v>13567081</v>
      </c>
      <c r="G51" s="31">
        <v>14972220</v>
      </c>
    </row>
    <row r="52" spans="1:7" x14ac:dyDescent="0.25">
      <c r="A52" s="33"/>
      <c r="B52" s="30"/>
      <c r="C52" s="30"/>
      <c r="D52" s="30"/>
      <c r="E52" s="30"/>
      <c r="F52" s="31"/>
      <c r="G52" s="31"/>
    </row>
    <row r="53" spans="1:7" x14ac:dyDescent="0.25">
      <c r="A53" s="33"/>
      <c r="B53" s="30"/>
      <c r="C53" s="30"/>
      <c r="D53" s="30"/>
      <c r="E53" s="30"/>
      <c r="F53" s="31"/>
      <c r="G53" s="31"/>
    </row>
    <row r="54" spans="1:7" x14ac:dyDescent="0.25">
      <c r="A54" s="33"/>
      <c r="B54" s="30">
        <f>B35+B44+B51</f>
        <v>32359730919</v>
      </c>
      <c r="C54" s="30">
        <f t="shared" ref="C54:G54" si="5">C35+C44+C51</f>
        <v>36363119093</v>
      </c>
      <c r="D54" s="30">
        <f t="shared" si="5"/>
        <v>37887893071</v>
      </c>
      <c r="E54" s="30">
        <f t="shared" si="5"/>
        <v>40173542762</v>
      </c>
      <c r="F54" s="30">
        <f t="shared" si="5"/>
        <v>41419917827</v>
      </c>
      <c r="G54" s="30">
        <f t="shared" si="5"/>
        <v>42987135423</v>
      </c>
    </row>
    <row r="55" spans="1:7" x14ac:dyDescent="0.25">
      <c r="B55" s="37">
        <f>B32-B54</f>
        <v>0</v>
      </c>
      <c r="C55" s="37">
        <f t="shared" ref="C55:G55" si="6">C32-C54</f>
        <v>0</v>
      </c>
      <c r="D55" s="37">
        <f t="shared" si="6"/>
        <v>0</v>
      </c>
      <c r="E55" s="37">
        <f t="shared" si="6"/>
        <v>0</v>
      </c>
      <c r="F55" s="37">
        <f t="shared" si="6"/>
        <v>0</v>
      </c>
      <c r="G55" s="37">
        <f t="shared" si="6"/>
        <v>0</v>
      </c>
    </row>
    <row r="56" spans="1:7" x14ac:dyDescent="0.25">
      <c r="A56" s="38" t="s">
        <v>79</v>
      </c>
      <c r="B56" s="39">
        <f t="shared" ref="B56:G56" si="7">B44/(B45/10)</f>
        <v>568.68483091691508</v>
      </c>
      <c r="C56" s="39">
        <f t="shared" si="7"/>
        <v>453.09066073550139</v>
      </c>
      <c r="D56" s="39">
        <f t="shared" si="7"/>
        <v>470.31468196359322</v>
      </c>
      <c r="E56" s="39">
        <f t="shared" si="7"/>
        <v>409.22782556709228</v>
      </c>
      <c r="F56" s="39">
        <f t="shared" si="7"/>
        <v>364.31962389582623</v>
      </c>
      <c r="G56" s="39">
        <f t="shared" si="7"/>
        <v>331.0033868438137</v>
      </c>
    </row>
    <row r="57" spans="1:7" x14ac:dyDescent="0.25">
      <c r="A57" s="38" t="s">
        <v>80</v>
      </c>
      <c r="B57" s="37">
        <f>B45/10</f>
        <v>49552059</v>
      </c>
      <c r="C57" s="37">
        <f t="shared" ref="C57:G57" si="8">C45/10</f>
        <v>68381841</v>
      </c>
      <c r="D57" s="37">
        <f t="shared" si="8"/>
        <v>68381841</v>
      </c>
      <c r="E57" s="37">
        <f t="shared" si="8"/>
        <v>82058209</v>
      </c>
      <c r="F57" s="37">
        <f t="shared" si="8"/>
        <v>94366940</v>
      </c>
      <c r="G57" s="37">
        <f t="shared" si="8"/>
        <v>108521981</v>
      </c>
    </row>
    <row r="58" spans="1:7" x14ac:dyDescent="0.25">
      <c r="B58" s="40"/>
      <c r="C58" s="40"/>
      <c r="D58" s="40"/>
      <c r="E58" s="40"/>
    </row>
    <row r="59" spans="1:7" x14ac:dyDescent="0.25">
      <c r="B59" s="40"/>
      <c r="C59" s="40"/>
      <c r="D59" s="40"/>
      <c r="F59" s="40"/>
      <c r="G59" s="40"/>
    </row>
    <row r="60" spans="1:7" x14ac:dyDescent="0.25">
      <c r="E60" s="40"/>
      <c r="F60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5" x14ac:dyDescent="0.25"/>
  <cols>
    <col min="1" max="1" width="46.625" customWidth="1"/>
    <col min="2" max="3" width="18.75" bestFit="1" customWidth="1"/>
    <col min="4" max="4" width="16.875" bestFit="1" customWidth="1"/>
    <col min="5" max="5" width="16.375" bestFit="1" customWidth="1"/>
    <col min="6" max="7" width="16.875" bestFit="1" customWidth="1"/>
  </cols>
  <sheetData>
    <row r="1" spans="1:7" ht="15.75" x14ac:dyDescent="0.25">
      <c r="A1" s="1" t="s">
        <v>54</v>
      </c>
      <c r="B1" s="1"/>
      <c r="C1" s="1"/>
      <c r="D1" s="1"/>
      <c r="E1" s="1"/>
    </row>
    <row r="2" spans="1:7" ht="15.75" x14ac:dyDescent="0.25">
      <c r="A2" s="1" t="s">
        <v>81</v>
      </c>
      <c r="B2" s="1"/>
      <c r="C2" s="1"/>
      <c r="D2" s="1"/>
      <c r="E2" s="1"/>
    </row>
    <row r="3" spans="1:7" ht="15.75" x14ac:dyDescent="0.25">
      <c r="A3" s="1" t="s">
        <v>70</v>
      </c>
      <c r="B3" s="1"/>
      <c r="C3" s="1"/>
      <c r="D3" s="1"/>
      <c r="E3" s="1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ht="15.75" x14ac:dyDescent="0.25">
      <c r="A5" s="1"/>
      <c r="B5" s="2"/>
      <c r="C5" s="2"/>
      <c r="D5" s="2"/>
      <c r="E5" s="2"/>
      <c r="F5" s="2"/>
      <c r="G5" s="2"/>
    </row>
    <row r="6" spans="1:7" ht="15.75" x14ac:dyDescent="0.25">
      <c r="A6" s="23" t="s">
        <v>82</v>
      </c>
      <c r="B6" s="16">
        <v>7378612670</v>
      </c>
      <c r="C6" s="16">
        <v>7640491046</v>
      </c>
      <c r="D6" s="16">
        <v>7815891629</v>
      </c>
      <c r="E6" s="16">
        <v>8110579157</v>
      </c>
      <c r="F6" s="16">
        <v>8711122164</v>
      </c>
      <c r="G6" s="16">
        <v>9661371017</v>
      </c>
    </row>
    <row r="7" spans="1:7" ht="15.75" x14ac:dyDescent="0.25">
      <c r="A7" s="18" t="s">
        <v>4</v>
      </c>
      <c r="B7" s="17">
        <v>10966953</v>
      </c>
      <c r="C7" s="17">
        <v>28780710</v>
      </c>
      <c r="D7" s="17">
        <v>19848929</v>
      </c>
      <c r="E7" s="17">
        <v>19454067</v>
      </c>
      <c r="F7" s="17">
        <v>18976275</v>
      </c>
      <c r="G7" s="17">
        <v>25617821</v>
      </c>
    </row>
    <row r="8" spans="1:7" ht="15.75" x14ac:dyDescent="0.25">
      <c r="A8" s="23" t="s">
        <v>5</v>
      </c>
      <c r="B8" s="19">
        <f t="shared" ref="B8:G8" si="0">B6-B7</f>
        <v>7367645717</v>
      </c>
      <c r="C8" s="19">
        <f t="shared" si="0"/>
        <v>7611710336</v>
      </c>
      <c r="D8" s="19">
        <f t="shared" si="0"/>
        <v>7796042700</v>
      </c>
      <c r="E8" s="19">
        <f t="shared" si="0"/>
        <v>8091125090</v>
      </c>
      <c r="F8" s="19">
        <f t="shared" si="0"/>
        <v>8692145889</v>
      </c>
      <c r="G8" s="19">
        <f t="shared" si="0"/>
        <v>9635753196</v>
      </c>
    </row>
    <row r="9" spans="1:7" ht="15.75" x14ac:dyDescent="0.25">
      <c r="A9" s="18" t="s">
        <v>6</v>
      </c>
      <c r="B9" s="17">
        <v>2701528875</v>
      </c>
      <c r="C9" s="17">
        <v>2825089405</v>
      </c>
      <c r="D9" s="17">
        <v>2855041166</v>
      </c>
      <c r="E9" s="17">
        <v>2857629384</v>
      </c>
      <c r="F9" s="17">
        <v>2826256085</v>
      </c>
      <c r="G9" s="17">
        <v>2897853934</v>
      </c>
    </row>
    <row r="10" spans="1:7" ht="15.75" x14ac:dyDescent="0.25">
      <c r="A10" s="18" t="s">
        <v>7</v>
      </c>
      <c r="B10" s="17">
        <v>108094886</v>
      </c>
      <c r="C10" s="17">
        <v>89957145</v>
      </c>
      <c r="D10" s="17">
        <v>140101803</v>
      </c>
      <c r="E10" s="17">
        <v>84733155</v>
      </c>
      <c r="F10" s="17">
        <v>152546235</v>
      </c>
      <c r="G10" s="17">
        <v>119120570</v>
      </c>
    </row>
    <row r="11" spans="1:7" ht="15.75" x14ac:dyDescent="0.25">
      <c r="A11" s="1"/>
      <c r="B11" s="16">
        <f t="shared" ref="B11:G11" si="1">B8+B9+B10</f>
        <v>10177269478</v>
      </c>
      <c r="C11" s="16">
        <f t="shared" si="1"/>
        <v>10526756886</v>
      </c>
      <c r="D11" s="16">
        <f t="shared" si="1"/>
        <v>10791185669</v>
      </c>
      <c r="E11" s="16">
        <f t="shared" si="1"/>
        <v>11033487629</v>
      </c>
      <c r="F11" s="16">
        <f t="shared" si="1"/>
        <v>11670948209</v>
      </c>
      <c r="G11" s="16">
        <f t="shared" si="1"/>
        <v>12652727700</v>
      </c>
    </row>
    <row r="12" spans="1:7" ht="15.75" x14ac:dyDescent="0.25">
      <c r="A12" s="1"/>
      <c r="B12" s="2"/>
      <c r="C12" s="2"/>
      <c r="D12" s="2"/>
      <c r="E12" s="2"/>
      <c r="F12" s="2"/>
      <c r="G12" s="2"/>
    </row>
    <row r="13" spans="1:7" ht="15.75" x14ac:dyDescent="0.25">
      <c r="A13" s="23" t="s">
        <v>8</v>
      </c>
      <c r="B13" s="19">
        <f>SUM(B14:B21)</f>
        <v>6117943654</v>
      </c>
      <c r="C13" s="19">
        <f t="shared" ref="C13:G13" si="2">SUM(C14:C21)</f>
        <v>7118807844</v>
      </c>
      <c r="D13" s="19">
        <f t="shared" si="2"/>
        <v>9408741416</v>
      </c>
      <c r="E13" s="19">
        <f t="shared" si="2"/>
        <v>9473363081</v>
      </c>
      <c r="F13" s="19">
        <f t="shared" si="2"/>
        <v>10486512519</v>
      </c>
      <c r="G13" s="19">
        <f t="shared" si="2"/>
        <v>10239608084</v>
      </c>
    </row>
    <row r="14" spans="1:7" ht="15.75" x14ac:dyDescent="0.25">
      <c r="A14" s="18" t="s">
        <v>9</v>
      </c>
      <c r="B14" s="17">
        <f>3727198354+320106</f>
        <v>3727518460</v>
      </c>
      <c r="C14" s="17">
        <f>4647844890+493732</f>
        <v>4648338622</v>
      </c>
      <c r="D14" s="17">
        <f>6518571939+342816</f>
        <v>6518914755</v>
      </c>
      <c r="E14" s="17">
        <f>6816353165+367649</f>
        <v>6816720814</v>
      </c>
      <c r="F14" s="25">
        <f>7542520548+300267</f>
        <v>7542820815</v>
      </c>
      <c r="G14" s="17">
        <v>7135051157</v>
      </c>
    </row>
    <row r="15" spans="1:7" ht="15.75" x14ac:dyDescent="0.25">
      <c r="A15" s="18" t="s">
        <v>10</v>
      </c>
      <c r="B15" s="17">
        <v>1063774455</v>
      </c>
      <c r="C15" s="17">
        <v>1020497276</v>
      </c>
      <c r="D15" s="17">
        <v>1358030364</v>
      </c>
      <c r="E15" s="17">
        <v>1141941589</v>
      </c>
      <c r="F15" s="25">
        <v>1262446683</v>
      </c>
      <c r="G15" s="17">
        <v>1414688798</v>
      </c>
    </row>
    <row r="16" spans="1:7" ht="15.75" x14ac:dyDescent="0.25">
      <c r="A16" s="18" t="s">
        <v>1</v>
      </c>
      <c r="B16" s="17">
        <v>1175067818</v>
      </c>
      <c r="C16" s="17">
        <v>1300889376</v>
      </c>
      <c r="D16" s="17">
        <v>1358030364</v>
      </c>
      <c r="E16" s="17">
        <v>1367758958</v>
      </c>
      <c r="F16" s="17">
        <v>1509292207</v>
      </c>
      <c r="G16" s="17">
        <v>1609776828</v>
      </c>
    </row>
    <row r="17" spans="1:7" ht="15.75" x14ac:dyDescent="0.25">
      <c r="A17" s="18" t="s">
        <v>65</v>
      </c>
      <c r="B17" s="17">
        <v>78272070</v>
      </c>
      <c r="C17" s="17">
        <v>74541385</v>
      </c>
      <c r="D17" s="17">
        <v>86898024</v>
      </c>
      <c r="E17" s="17">
        <v>73470860</v>
      </c>
      <c r="F17" s="17">
        <v>85976408</v>
      </c>
      <c r="G17" s="17"/>
    </row>
    <row r="18" spans="1:7" ht="15.75" x14ac:dyDescent="0.25">
      <c r="A18" s="18" t="s">
        <v>97</v>
      </c>
      <c r="B18" s="17">
        <v>73247756</v>
      </c>
      <c r="C18" s="17">
        <v>73163674</v>
      </c>
      <c r="D18" s="17">
        <v>74025181</v>
      </c>
      <c r="E18" s="17">
        <v>72129887</v>
      </c>
      <c r="F18" s="17">
        <v>65697911</v>
      </c>
      <c r="G18" s="17">
        <v>72974258</v>
      </c>
    </row>
    <row r="19" spans="1:7" ht="15.75" x14ac:dyDescent="0.25">
      <c r="A19" s="18" t="s">
        <v>11</v>
      </c>
      <c r="B19" s="17"/>
      <c r="C19" s="17"/>
      <c r="D19" s="17"/>
      <c r="E19" s="17"/>
      <c r="F19" s="17"/>
      <c r="G19" s="17"/>
    </row>
    <row r="20" spans="1:7" ht="15.75" x14ac:dyDescent="0.25">
      <c r="A20" s="18" t="s">
        <v>100</v>
      </c>
      <c r="B20" s="17"/>
      <c r="C20" s="17"/>
      <c r="D20" s="17">
        <v>10000000</v>
      </c>
      <c r="E20" s="17"/>
      <c r="F20" s="17">
        <v>18000000</v>
      </c>
      <c r="G20" s="17">
        <v>5000000</v>
      </c>
    </row>
    <row r="21" spans="1:7" ht="15.75" x14ac:dyDescent="0.25">
      <c r="A21" s="18" t="s">
        <v>12</v>
      </c>
      <c r="B21" s="17">
        <v>63095</v>
      </c>
      <c r="C21" s="17">
        <v>1377511</v>
      </c>
      <c r="D21" s="17">
        <v>2842728</v>
      </c>
      <c r="E21" s="17">
        <v>1340973</v>
      </c>
      <c r="F21" s="17">
        <v>2278495</v>
      </c>
      <c r="G21" s="17">
        <v>2117043</v>
      </c>
    </row>
    <row r="22" spans="1:7" ht="15.75" x14ac:dyDescent="0.25">
      <c r="A22" s="22" t="s">
        <v>83</v>
      </c>
      <c r="B22" s="19">
        <f>B11-B13</f>
        <v>4059325824</v>
      </c>
      <c r="C22" s="19">
        <f t="shared" ref="C22:G22" si="3">C11-C13</f>
        <v>3407949042</v>
      </c>
      <c r="D22" s="19">
        <f t="shared" si="3"/>
        <v>1382444253</v>
      </c>
      <c r="E22" s="19">
        <f t="shared" si="3"/>
        <v>1560124548</v>
      </c>
      <c r="F22" s="19">
        <f t="shared" si="3"/>
        <v>1184435690</v>
      </c>
      <c r="G22" s="19">
        <f t="shared" si="3"/>
        <v>2413119616</v>
      </c>
    </row>
    <row r="23" spans="1:7" ht="15.75" x14ac:dyDescent="0.25">
      <c r="A23" s="21" t="s">
        <v>84</v>
      </c>
      <c r="B23" s="19">
        <f>B24+B25</f>
        <v>406824875</v>
      </c>
      <c r="C23" s="19">
        <f t="shared" ref="C23:G23" si="4">C24+C25</f>
        <v>577571500</v>
      </c>
      <c r="D23" s="19">
        <f t="shared" si="4"/>
        <v>390129620</v>
      </c>
      <c r="E23" s="19">
        <f t="shared" si="4"/>
        <v>321467125</v>
      </c>
      <c r="F23" s="19">
        <f t="shared" si="4"/>
        <v>326969514</v>
      </c>
      <c r="G23" s="19">
        <f t="shared" si="4"/>
        <v>325331844</v>
      </c>
    </row>
    <row r="24" spans="1:7" ht="15.75" x14ac:dyDescent="0.25">
      <c r="A24" s="18" t="s">
        <v>98</v>
      </c>
      <c r="B24" s="17">
        <v>406824875</v>
      </c>
      <c r="C24" s="17">
        <v>577571500</v>
      </c>
      <c r="D24" s="17">
        <v>390099505</v>
      </c>
      <c r="E24" s="17">
        <v>321467125</v>
      </c>
      <c r="F24" s="17">
        <v>326969514</v>
      </c>
      <c r="G24" s="17">
        <v>325331844</v>
      </c>
    </row>
    <row r="25" spans="1:7" ht="15.75" x14ac:dyDescent="0.25">
      <c r="A25" s="18" t="s">
        <v>99</v>
      </c>
      <c r="B25" s="17"/>
      <c r="C25" s="17"/>
      <c r="D25" s="17">
        <v>30115</v>
      </c>
      <c r="E25" s="17">
        <v>0</v>
      </c>
      <c r="F25" s="17"/>
      <c r="G25" s="17"/>
    </row>
    <row r="26" spans="1:7" ht="15.75" x14ac:dyDescent="0.25">
      <c r="A26" s="22" t="s">
        <v>85</v>
      </c>
      <c r="B26" s="19">
        <f>B22-B23</f>
        <v>3652500949</v>
      </c>
      <c r="C26" s="19">
        <f t="shared" ref="C26:G26" si="5">C22-C23</f>
        <v>2830377542</v>
      </c>
      <c r="D26" s="19">
        <f t="shared" si="5"/>
        <v>992314633</v>
      </c>
      <c r="E26" s="19">
        <f t="shared" si="5"/>
        <v>1238657423</v>
      </c>
      <c r="F26" s="19">
        <f t="shared" si="5"/>
        <v>857466176</v>
      </c>
      <c r="G26" s="19">
        <f t="shared" si="5"/>
        <v>2087787772</v>
      </c>
    </row>
    <row r="27" spans="1:7" x14ac:dyDescent="0.25">
      <c r="A27" s="3"/>
      <c r="B27" s="8"/>
      <c r="C27" s="7"/>
      <c r="D27" s="7"/>
      <c r="E27" s="7"/>
      <c r="F27" s="7"/>
      <c r="G27" s="7"/>
    </row>
    <row r="28" spans="1:7" x14ac:dyDescent="0.25">
      <c r="A28" s="22" t="s">
        <v>86</v>
      </c>
      <c r="B28" s="9">
        <f>B26/('1'!B45/10)</f>
        <v>73.7103769794914</v>
      </c>
      <c r="C28" s="9">
        <f>C26/('1'!C45/10)</f>
        <v>41.390777150910573</v>
      </c>
      <c r="D28" s="9">
        <f>D26/('1'!D45/10)</f>
        <v>14.51137639011503</v>
      </c>
      <c r="E28" s="9">
        <f>E26/('1'!E45/10)</f>
        <v>15.094863001457904</v>
      </c>
      <c r="F28" s="9">
        <f>F26/('1'!F45/10)</f>
        <v>9.086510339320105</v>
      </c>
      <c r="G28" s="9">
        <f>G26/('1'!G45/10)</f>
        <v>19.2383861109207</v>
      </c>
    </row>
    <row r="29" spans="1:7" x14ac:dyDescent="0.25">
      <c r="A29" s="24" t="s">
        <v>87</v>
      </c>
      <c r="B29">
        <v>49552059</v>
      </c>
      <c r="C29">
        <v>68381841</v>
      </c>
      <c r="D29">
        <v>68381841</v>
      </c>
      <c r="E29" s="8">
        <v>82058209</v>
      </c>
      <c r="F29">
        <v>94366940</v>
      </c>
      <c r="G29">
        <v>0</v>
      </c>
    </row>
    <row r="52" spans="1:1" x14ac:dyDescent="0.25">
      <c r="A5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tabSelected="1" topLeftCell="A4" workbookViewId="0">
      <pane xSplit="1" ySplit="2" topLeftCell="F27" activePane="bottomRight" state="frozen"/>
      <selection activeCell="A4" sqref="A4"/>
      <selection pane="topRight" activeCell="B4" sqref="B4"/>
      <selection pane="bottomLeft" activeCell="A6" sqref="A6"/>
      <selection pane="bottomRight" activeCell="J39" sqref="J39"/>
    </sheetView>
  </sheetViews>
  <sheetFormatPr defaultRowHeight="15" x14ac:dyDescent="0.25"/>
  <cols>
    <col min="1" max="1" width="49.875" bestFit="1" customWidth="1"/>
    <col min="2" max="3" width="17.75" bestFit="1" customWidth="1"/>
    <col min="4" max="5" width="17.875" bestFit="1" customWidth="1"/>
    <col min="6" max="7" width="17.75" bestFit="1" customWidth="1"/>
  </cols>
  <sheetData>
    <row r="2" spans="1:7" ht="15.75" x14ac:dyDescent="0.25">
      <c r="A2" s="1" t="s">
        <v>3</v>
      </c>
      <c r="B2" s="1"/>
      <c r="C2" s="1"/>
      <c r="D2" s="1"/>
      <c r="E2" s="1"/>
    </row>
    <row r="3" spans="1:7" ht="15.75" x14ac:dyDescent="0.25">
      <c r="A3" s="1" t="s">
        <v>0</v>
      </c>
      <c r="B3" s="1"/>
      <c r="C3" s="1"/>
      <c r="D3" s="1"/>
      <c r="E3" s="1"/>
    </row>
    <row r="4" spans="1:7" ht="15.75" x14ac:dyDescent="0.25">
      <c r="A4" s="1" t="s">
        <v>54</v>
      </c>
      <c r="B4" s="1"/>
      <c r="C4" s="1"/>
      <c r="D4" s="1"/>
      <c r="E4" s="1"/>
    </row>
    <row r="5" spans="1:7" ht="15.75" x14ac:dyDescent="0.25">
      <c r="A5" s="1" t="s">
        <v>88</v>
      </c>
    </row>
    <row r="6" spans="1:7" ht="15.75" x14ac:dyDescent="0.25">
      <c r="A6" s="1" t="s">
        <v>70</v>
      </c>
      <c r="F6" s="4"/>
    </row>
    <row r="7" spans="1:7" ht="15.75" x14ac:dyDescent="0.25">
      <c r="A7" s="1"/>
      <c r="B7" s="1">
        <v>2013</v>
      </c>
      <c r="C7" s="1">
        <v>2014</v>
      </c>
      <c r="D7" s="1">
        <v>2015</v>
      </c>
      <c r="E7" s="1">
        <v>2016</v>
      </c>
      <c r="F7" s="1">
        <v>2017</v>
      </c>
      <c r="G7" s="1">
        <v>2018</v>
      </c>
    </row>
    <row r="8" spans="1:7" ht="15.75" x14ac:dyDescent="0.25">
      <c r="A8" s="22" t="s">
        <v>89</v>
      </c>
      <c r="B8" s="1"/>
      <c r="C8" s="1"/>
      <c r="D8" s="1"/>
      <c r="E8" s="1"/>
      <c r="F8" s="1"/>
      <c r="G8" s="1"/>
    </row>
    <row r="9" spans="1:7" x14ac:dyDescent="0.25">
      <c r="A9" t="s">
        <v>40</v>
      </c>
      <c r="B9" s="11">
        <v>7262327888</v>
      </c>
      <c r="C9" s="11">
        <v>7424532465</v>
      </c>
      <c r="D9" s="11">
        <v>7542991756</v>
      </c>
      <c r="E9" s="11">
        <v>7643033973</v>
      </c>
      <c r="F9" s="4">
        <v>8390911809</v>
      </c>
      <c r="G9" s="11">
        <v>9385596903</v>
      </c>
    </row>
    <row r="10" spans="1:7" x14ac:dyDescent="0.25">
      <c r="A10" s="5" t="s">
        <v>41</v>
      </c>
      <c r="B10" s="11">
        <v>12291312</v>
      </c>
      <c r="C10" s="11">
        <v>132619454</v>
      </c>
      <c r="D10" s="11">
        <v>54885507</v>
      </c>
      <c r="E10" s="11">
        <v>84604784</v>
      </c>
      <c r="F10" s="11">
        <v>266751683</v>
      </c>
      <c r="G10" s="11">
        <v>325211793</v>
      </c>
    </row>
    <row r="11" spans="1:7" x14ac:dyDescent="0.25">
      <c r="A11" s="5" t="s">
        <v>55</v>
      </c>
      <c r="B11" s="11">
        <v>2668106845</v>
      </c>
      <c r="C11" s="11">
        <v>2884076727</v>
      </c>
      <c r="D11" s="11">
        <v>3212473306</v>
      </c>
      <c r="E11" s="11">
        <v>2874884606</v>
      </c>
      <c r="F11" s="11">
        <v>2768220934</v>
      </c>
      <c r="G11" s="11">
        <v>2575896529</v>
      </c>
    </row>
    <row r="12" spans="1:7" x14ac:dyDescent="0.25">
      <c r="A12" s="5" t="s">
        <v>56</v>
      </c>
      <c r="B12" s="11">
        <v>-3599899621</v>
      </c>
      <c r="C12" s="11">
        <v>-4231275754</v>
      </c>
      <c r="D12" s="11">
        <v>-6458590488</v>
      </c>
      <c r="E12" s="11">
        <v>-6585727813</v>
      </c>
      <c r="F12" s="11">
        <v>-7125162969</v>
      </c>
      <c r="G12" s="11">
        <v>-7218300988</v>
      </c>
    </row>
    <row r="13" spans="1:7" x14ac:dyDescent="0.25">
      <c r="A13" s="5" t="s">
        <v>42</v>
      </c>
      <c r="B13" s="11">
        <f>-(1414231086+691824536)</f>
        <v>-2106055622</v>
      </c>
      <c r="C13" s="11">
        <f>-(807067472+1565513241)</f>
        <v>-2372580713</v>
      </c>
      <c r="D13" s="11">
        <f>-(855895644+1629577998)</f>
        <v>-2485473642</v>
      </c>
      <c r="E13" s="11">
        <v>-2346767196</v>
      </c>
      <c r="F13" s="11">
        <v>-2932059467</v>
      </c>
      <c r="G13" s="11">
        <v>-3212979598</v>
      </c>
    </row>
    <row r="14" spans="1:7" x14ac:dyDescent="0.25">
      <c r="A14" s="5" t="s">
        <v>43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/>
    </row>
    <row r="15" spans="1:7" x14ac:dyDescent="0.25">
      <c r="A15" s="5" t="s">
        <v>61</v>
      </c>
      <c r="B15" s="11">
        <v>123181122</v>
      </c>
      <c r="C15" s="11">
        <v>110738897</v>
      </c>
      <c r="D15" s="11">
        <v>-1324766</v>
      </c>
      <c r="E15" s="11">
        <v>116927258</v>
      </c>
      <c r="F15" s="11"/>
      <c r="G15" s="11"/>
    </row>
    <row r="16" spans="1:7" ht="30" x14ac:dyDescent="0.25">
      <c r="A16" s="20" t="s">
        <v>62</v>
      </c>
      <c r="B16" s="11">
        <v>177114821</v>
      </c>
      <c r="C16" s="11">
        <v>-415944942</v>
      </c>
      <c r="D16" s="11">
        <v>-261255185</v>
      </c>
      <c r="E16" s="11">
        <v>-366935337</v>
      </c>
      <c r="F16" s="11"/>
      <c r="G16" s="11"/>
    </row>
    <row r="17" spans="1:7" x14ac:dyDescent="0.25">
      <c r="A17" s="5" t="s">
        <v>44</v>
      </c>
      <c r="B17" s="11">
        <v>0</v>
      </c>
      <c r="C17" s="11"/>
      <c r="D17" s="11">
        <v>0</v>
      </c>
      <c r="E17" s="11">
        <v>0</v>
      </c>
      <c r="F17" s="11">
        <v>-225245463</v>
      </c>
      <c r="G17" s="11">
        <v>-310428603</v>
      </c>
    </row>
    <row r="18" spans="1:7" x14ac:dyDescent="0.25">
      <c r="A18" s="5" t="s">
        <v>66</v>
      </c>
      <c r="B18" s="11">
        <v>-5000000</v>
      </c>
      <c r="C18" s="11">
        <v>0</v>
      </c>
      <c r="D18" s="11">
        <v>0</v>
      </c>
      <c r="E18" s="11"/>
      <c r="F18" s="11"/>
      <c r="G18" s="11"/>
    </row>
    <row r="19" spans="1:7" x14ac:dyDescent="0.25">
      <c r="A19" s="5" t="s">
        <v>63</v>
      </c>
      <c r="B19" s="11">
        <v>-15263113</v>
      </c>
      <c r="C19" s="11">
        <v>22020920</v>
      </c>
      <c r="D19" s="11">
        <v>6615721</v>
      </c>
      <c r="E19" s="11">
        <v>11701973</v>
      </c>
      <c r="F19" s="11"/>
      <c r="G19" s="11"/>
    </row>
    <row r="20" spans="1:7" x14ac:dyDescent="0.25">
      <c r="A20" s="5" t="s">
        <v>45</v>
      </c>
      <c r="B20" s="11">
        <v>-205863396</v>
      </c>
      <c r="C20" s="11">
        <v>-218958047</v>
      </c>
      <c r="D20" s="11">
        <v>-221406662</v>
      </c>
      <c r="E20" s="11">
        <v>-178066671</v>
      </c>
      <c r="F20" s="11"/>
      <c r="G20" s="11"/>
    </row>
    <row r="21" spans="1:7" x14ac:dyDescent="0.25">
      <c r="A21" s="3"/>
      <c r="B21" s="12">
        <f>SUM(B6:B20)</f>
        <v>4310942249</v>
      </c>
      <c r="C21" s="12">
        <f t="shared" ref="C21:E21" si="0">SUM(C6:C20)</f>
        <v>3335231021</v>
      </c>
      <c r="D21" s="12">
        <f t="shared" si="0"/>
        <v>1388917562</v>
      </c>
      <c r="E21" s="12">
        <f t="shared" si="0"/>
        <v>1253657593</v>
      </c>
      <c r="F21" s="12">
        <f>SUM(F9:F20)</f>
        <v>1143416527</v>
      </c>
      <c r="G21" s="12">
        <f>SUM(G9:G20)</f>
        <v>1544996036</v>
      </c>
    </row>
    <row r="22" spans="1:7" x14ac:dyDescent="0.25">
      <c r="B22" s="11"/>
      <c r="C22" s="11"/>
      <c r="D22" s="11"/>
      <c r="E22" s="11"/>
      <c r="F22" s="11"/>
      <c r="G22" s="11"/>
    </row>
    <row r="23" spans="1:7" x14ac:dyDescent="0.25">
      <c r="A23" s="22" t="s">
        <v>90</v>
      </c>
      <c r="B23" s="11"/>
      <c r="C23" s="11"/>
      <c r="D23" s="11"/>
      <c r="E23" s="11"/>
      <c r="F23" s="11"/>
      <c r="G23" s="11"/>
    </row>
    <row r="24" spans="1:7" x14ac:dyDescent="0.25">
      <c r="A24" s="13" t="s">
        <v>2</v>
      </c>
      <c r="B24" s="11"/>
      <c r="C24" s="11"/>
      <c r="D24" s="11"/>
      <c r="E24" s="11"/>
      <c r="F24" s="11">
        <v>-132509780</v>
      </c>
      <c r="G24" s="11">
        <v>-117141568</v>
      </c>
    </row>
    <row r="25" spans="1:7" x14ac:dyDescent="0.25">
      <c r="A25" s="13" t="s">
        <v>57</v>
      </c>
      <c r="B25" s="11">
        <v>-57150105</v>
      </c>
      <c r="C25" s="11">
        <v>-85324137</v>
      </c>
      <c r="D25" s="11">
        <v>-111478618</v>
      </c>
      <c r="E25" s="11">
        <v>-110821194</v>
      </c>
      <c r="F25" s="11">
        <v>-133439568</v>
      </c>
      <c r="G25" s="11">
        <v>-149273497</v>
      </c>
    </row>
    <row r="26" spans="1:7" x14ac:dyDescent="0.25">
      <c r="A26" s="13" t="s">
        <v>58</v>
      </c>
      <c r="B26" s="11">
        <v>31097929</v>
      </c>
      <c r="C26" s="11">
        <v>36962540</v>
      </c>
      <c r="D26" s="11">
        <v>51695529</v>
      </c>
      <c r="E26" s="11">
        <v>63803683</v>
      </c>
      <c r="F26" s="11">
        <v>82917096</v>
      </c>
      <c r="G26" s="11">
        <v>91458404</v>
      </c>
    </row>
    <row r="27" spans="1:7" x14ac:dyDescent="0.25">
      <c r="A27" s="13" t="s">
        <v>59</v>
      </c>
      <c r="B27" s="11">
        <v>-37779666</v>
      </c>
      <c r="C27" s="11">
        <v>-130426342</v>
      </c>
      <c r="D27" s="11">
        <v>-77312081</v>
      </c>
      <c r="E27" s="11">
        <v>-66666413</v>
      </c>
      <c r="F27" s="11">
        <v>-9169670</v>
      </c>
      <c r="G27" s="11">
        <v>-1471072</v>
      </c>
    </row>
    <row r="28" spans="1:7" x14ac:dyDescent="0.25">
      <c r="A28" s="13" t="s">
        <v>60</v>
      </c>
      <c r="B28" s="11">
        <v>7447118</v>
      </c>
      <c r="C28" s="11">
        <v>11888943</v>
      </c>
      <c r="D28" s="11">
        <v>11900062</v>
      </c>
      <c r="E28" s="11">
        <v>13840514</v>
      </c>
      <c r="F28" s="11">
        <v>12409106</v>
      </c>
      <c r="G28" s="11">
        <v>14169948</v>
      </c>
    </row>
    <row r="29" spans="1:7" x14ac:dyDescent="0.25">
      <c r="A29" s="13" t="s">
        <v>67</v>
      </c>
      <c r="B29" s="11">
        <v>-63096</v>
      </c>
      <c r="C29" s="11">
        <v>0</v>
      </c>
      <c r="D29" s="11">
        <v>0</v>
      </c>
      <c r="E29" s="11"/>
      <c r="F29" s="11"/>
      <c r="G29" s="11"/>
    </row>
    <row r="30" spans="1:7" x14ac:dyDescent="0.25">
      <c r="A30" s="13" t="s">
        <v>46</v>
      </c>
      <c r="B30" s="11">
        <v>-2648230181</v>
      </c>
      <c r="C30" s="11">
        <v>-1028364618</v>
      </c>
      <c r="D30" s="11">
        <v>-1597336591</v>
      </c>
      <c r="E30" s="11">
        <v>-1089729819</v>
      </c>
      <c r="F30" s="11">
        <v>-947790028</v>
      </c>
      <c r="G30" s="11">
        <v>-635056574</v>
      </c>
    </row>
    <row r="31" spans="1:7" x14ac:dyDescent="0.25">
      <c r="A31" s="13" t="s">
        <v>47</v>
      </c>
      <c r="B31" s="11">
        <v>-154878982</v>
      </c>
      <c r="C31" s="11">
        <v>-384274836</v>
      </c>
      <c r="D31" s="11">
        <v>0</v>
      </c>
      <c r="E31" s="11">
        <v>-170597219</v>
      </c>
      <c r="F31" s="11">
        <v>1736494</v>
      </c>
      <c r="G31" s="11">
        <v>14112110</v>
      </c>
    </row>
    <row r="32" spans="1:7" x14ac:dyDescent="0.25">
      <c r="A32" s="13" t="s">
        <v>68</v>
      </c>
      <c r="B32" s="11"/>
      <c r="C32" s="11"/>
      <c r="D32" s="11">
        <v>-186727785</v>
      </c>
      <c r="E32" s="11"/>
      <c r="F32" s="11"/>
      <c r="G32" s="11"/>
    </row>
    <row r="33" spans="1:7" x14ac:dyDescent="0.25">
      <c r="A33" s="13" t="s">
        <v>48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/>
    </row>
    <row r="34" spans="1:7" x14ac:dyDescent="0.25">
      <c r="A34" s="13" t="s">
        <v>64</v>
      </c>
      <c r="B34" s="11">
        <v>19690170</v>
      </c>
      <c r="C34" s="11">
        <v>22711607</v>
      </c>
      <c r="D34" s="11">
        <v>18922511</v>
      </c>
      <c r="E34" s="11">
        <v>3562201</v>
      </c>
      <c r="F34" s="11"/>
      <c r="G34" s="11"/>
    </row>
    <row r="35" spans="1:7" x14ac:dyDescent="0.25">
      <c r="A35" s="13" t="s">
        <v>49</v>
      </c>
      <c r="B35" s="11">
        <v>0</v>
      </c>
      <c r="C35" s="11"/>
      <c r="D35" s="11">
        <v>0</v>
      </c>
      <c r="E35" s="11">
        <v>0</v>
      </c>
      <c r="F35" s="11"/>
      <c r="G35" s="11"/>
    </row>
    <row r="36" spans="1:7" x14ac:dyDescent="0.25">
      <c r="A36" s="13" t="s">
        <v>50</v>
      </c>
      <c r="B36" s="11">
        <v>0</v>
      </c>
      <c r="C36" s="11"/>
      <c r="D36" s="11">
        <v>0</v>
      </c>
      <c r="E36" s="11">
        <v>0</v>
      </c>
      <c r="F36" s="11"/>
      <c r="G36" s="11"/>
    </row>
    <row r="37" spans="1:7" x14ac:dyDescent="0.25">
      <c r="A37" s="3"/>
      <c r="B37" s="12">
        <f t="shared" ref="B37:G37" si="1">SUM(B24:B36)</f>
        <v>-2839866813</v>
      </c>
      <c r="C37" s="12">
        <f t="shared" si="1"/>
        <v>-1556826843</v>
      </c>
      <c r="D37" s="12">
        <f t="shared" si="1"/>
        <v>-1890336973</v>
      </c>
      <c r="E37" s="12">
        <f t="shared" si="1"/>
        <v>-1356608247</v>
      </c>
      <c r="F37" s="12">
        <f t="shared" si="1"/>
        <v>-1125846350</v>
      </c>
      <c r="G37" s="12">
        <f t="shared" si="1"/>
        <v>-783202249</v>
      </c>
    </row>
    <row r="38" spans="1:7" x14ac:dyDescent="0.25">
      <c r="B38" s="11"/>
      <c r="C38" s="11"/>
      <c r="D38" s="11"/>
      <c r="E38" s="11"/>
      <c r="F38" s="11"/>
      <c r="G38" s="11"/>
    </row>
    <row r="39" spans="1:7" x14ac:dyDescent="0.25">
      <c r="A39" s="22" t="s">
        <v>91</v>
      </c>
      <c r="B39" s="11"/>
      <c r="C39" s="11"/>
      <c r="D39" s="11"/>
      <c r="E39" s="11"/>
      <c r="F39" s="11"/>
      <c r="G39" s="11"/>
    </row>
    <row r="40" spans="1:7" x14ac:dyDescent="0.25">
      <c r="A40" t="s">
        <v>51</v>
      </c>
      <c r="B40" s="11">
        <v>-105434591</v>
      </c>
      <c r="C40" s="11">
        <v>-89319720</v>
      </c>
      <c r="D40" s="11">
        <v>-284134880</v>
      </c>
      <c r="E40" s="11">
        <v>-119756445</v>
      </c>
      <c r="F40" s="11">
        <v>-158739142</v>
      </c>
      <c r="G40" s="11">
        <v>-203448362</v>
      </c>
    </row>
    <row r="41" spans="1:7" x14ac:dyDescent="0.25">
      <c r="A41" s="3"/>
      <c r="B41" s="14">
        <f t="shared" ref="B41:G41" si="2">SUM(B40:B40)</f>
        <v>-105434591</v>
      </c>
      <c r="C41" s="14">
        <f t="shared" si="2"/>
        <v>-89319720</v>
      </c>
      <c r="D41" s="14">
        <f t="shared" si="2"/>
        <v>-284134880</v>
      </c>
      <c r="E41" s="14">
        <f t="shared" si="2"/>
        <v>-119756445</v>
      </c>
      <c r="F41" s="14">
        <f t="shared" si="2"/>
        <v>-158739142</v>
      </c>
      <c r="G41" s="14">
        <f t="shared" si="2"/>
        <v>-203448362</v>
      </c>
    </row>
    <row r="42" spans="1:7" x14ac:dyDescent="0.25">
      <c r="B42" s="11"/>
      <c r="C42" s="11"/>
      <c r="D42" s="11"/>
      <c r="E42" s="11"/>
      <c r="F42" s="11"/>
      <c r="G42" s="11"/>
    </row>
    <row r="43" spans="1:7" x14ac:dyDescent="0.25">
      <c r="A43" s="3" t="s">
        <v>92</v>
      </c>
      <c r="B43" s="15">
        <f t="shared" ref="B43:G43" si="3">B21+B37+B41</f>
        <v>1365640845</v>
      </c>
      <c r="C43" s="15">
        <f t="shared" si="3"/>
        <v>1689084458</v>
      </c>
      <c r="D43" s="15">
        <f t="shared" si="3"/>
        <v>-785554291</v>
      </c>
      <c r="E43" s="15">
        <f t="shared" si="3"/>
        <v>-222707099</v>
      </c>
      <c r="F43" s="15">
        <f t="shared" si="3"/>
        <v>-141168965</v>
      </c>
      <c r="G43" s="15">
        <f t="shared" si="3"/>
        <v>558345425</v>
      </c>
    </row>
    <row r="44" spans="1:7" x14ac:dyDescent="0.25">
      <c r="A44" s="24" t="s">
        <v>93</v>
      </c>
      <c r="B44" s="11">
        <v>15431096222</v>
      </c>
      <c r="C44" s="11">
        <v>16796735054</v>
      </c>
      <c r="D44" s="11">
        <v>18499412355</v>
      </c>
      <c r="E44" s="11">
        <v>17713856049</v>
      </c>
      <c r="F44" s="11">
        <v>17491146934</v>
      </c>
      <c r="G44" s="11">
        <v>17249977969</v>
      </c>
    </row>
    <row r="45" spans="1:7" x14ac:dyDescent="0.25">
      <c r="A45" s="22" t="s">
        <v>94</v>
      </c>
      <c r="B45" s="15">
        <f t="shared" ref="B45:G45" si="4">B43+B44</f>
        <v>16796737067</v>
      </c>
      <c r="C45" s="15">
        <f t="shared" si="4"/>
        <v>18485819512</v>
      </c>
      <c r="D45" s="15">
        <f t="shared" si="4"/>
        <v>17713858064</v>
      </c>
      <c r="E45" s="15">
        <f t="shared" si="4"/>
        <v>17491148950</v>
      </c>
      <c r="F45" s="15">
        <f t="shared" si="4"/>
        <v>17349977969</v>
      </c>
      <c r="G45" s="15">
        <f t="shared" si="4"/>
        <v>17808323394</v>
      </c>
    </row>
    <row r="46" spans="1:7" x14ac:dyDescent="0.25">
      <c r="B46" s="3"/>
      <c r="C46" s="3"/>
      <c r="D46" s="3"/>
      <c r="E46" s="3"/>
      <c r="F46" s="3"/>
      <c r="G46" s="3"/>
    </row>
    <row r="48" spans="1:7" x14ac:dyDescent="0.25">
      <c r="A48" s="22" t="s">
        <v>95</v>
      </c>
      <c r="B48" s="6">
        <f>B21/('1'!B45/10)</f>
        <v>86.998246611709916</v>
      </c>
      <c r="C48" s="6">
        <f>C21/('1'!C45/10)</f>
        <v>48.773635986196979</v>
      </c>
      <c r="D48" s="6">
        <f>D21/('1'!D45/10)</f>
        <v>20.311204578420167</v>
      </c>
      <c r="E48" s="6">
        <f>E21/('1'!E45/10)</f>
        <v>15.277662141029669</v>
      </c>
      <c r="F48" s="6">
        <f>F21/('1'!F45/10)</f>
        <v>12.116706624163081</v>
      </c>
      <c r="G48" s="6">
        <f>G21/('1'!G45/10)</f>
        <v>14.236710588613379</v>
      </c>
    </row>
    <row r="49" spans="1:7" x14ac:dyDescent="0.25">
      <c r="A49" s="22" t="s">
        <v>96</v>
      </c>
      <c r="B49">
        <v>49552059</v>
      </c>
      <c r="C49">
        <v>68381841</v>
      </c>
      <c r="D49">
        <v>68381841</v>
      </c>
      <c r="E49">
        <v>82058209</v>
      </c>
      <c r="F49">
        <v>94366940</v>
      </c>
      <c r="G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2020-04-12T14:05:39Z</dcterms:modified>
</cp:coreProperties>
</file>