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3" l="1"/>
  <c r="I49" i="3"/>
  <c r="I28" i="3"/>
  <c r="I12" i="3"/>
  <c r="I55" i="3" s="1"/>
  <c r="C16" i="2"/>
  <c r="D16" i="2"/>
  <c r="E16" i="2"/>
  <c r="F16" i="2"/>
  <c r="G16" i="2"/>
  <c r="H16" i="2"/>
  <c r="B16" i="2"/>
  <c r="C9" i="2"/>
  <c r="D9" i="2"/>
  <c r="E9" i="2"/>
  <c r="F9" i="2"/>
  <c r="G9" i="2"/>
  <c r="H9" i="2"/>
  <c r="I9" i="2"/>
  <c r="B9" i="2"/>
  <c r="I22" i="2"/>
  <c r="I7" i="2"/>
  <c r="I57" i="1"/>
  <c r="I51" i="1" s="1"/>
  <c r="I63" i="1"/>
  <c r="I49" i="1"/>
  <c r="I36" i="1"/>
  <c r="I29" i="1"/>
  <c r="I15" i="1"/>
  <c r="I6" i="1"/>
  <c r="I51" i="3" l="1"/>
  <c r="I53" i="3" s="1"/>
  <c r="I12" i="2"/>
  <c r="I62" i="1"/>
  <c r="I60" i="1"/>
  <c r="I25" i="1"/>
  <c r="C63" i="1"/>
  <c r="D63" i="1"/>
  <c r="E63" i="1"/>
  <c r="F63" i="1"/>
  <c r="G63" i="1"/>
  <c r="H63" i="1"/>
  <c r="B63" i="1"/>
  <c r="C57" i="1"/>
  <c r="C51" i="1" s="1"/>
  <c r="D57" i="1"/>
  <c r="D7" i="4" s="1"/>
  <c r="E57" i="1"/>
  <c r="E51" i="1" s="1"/>
  <c r="F57" i="1"/>
  <c r="F7" i="4" s="1"/>
  <c r="G57" i="1"/>
  <c r="G7" i="4" s="1"/>
  <c r="H57" i="1"/>
  <c r="H51" i="1" s="1"/>
  <c r="B57" i="1"/>
  <c r="B7" i="4" s="1"/>
  <c r="C28" i="2"/>
  <c r="D28" i="2"/>
  <c r="E28" i="2"/>
  <c r="F28" i="2"/>
  <c r="G28" i="2"/>
  <c r="H28" i="2"/>
  <c r="B28" i="2"/>
  <c r="C56" i="3"/>
  <c r="D56" i="3"/>
  <c r="E56" i="3"/>
  <c r="F56" i="3"/>
  <c r="G56" i="3"/>
  <c r="H56" i="3"/>
  <c r="B56" i="3"/>
  <c r="I16" i="2" l="1"/>
  <c r="I18" i="2" s="1"/>
  <c r="I20" i="2" s="1"/>
  <c r="I25" i="2" s="1"/>
  <c r="B51" i="1"/>
  <c r="G51" i="1"/>
  <c r="E7" i="4"/>
  <c r="C7" i="4"/>
  <c r="H7" i="4"/>
  <c r="D51" i="1"/>
  <c r="F51" i="1"/>
  <c r="H29" i="1"/>
  <c r="H6" i="1"/>
  <c r="H15" i="1"/>
  <c r="G29" i="1"/>
  <c r="G6" i="1"/>
  <c r="F6" i="1"/>
  <c r="F36" i="1"/>
  <c r="F29" i="1"/>
  <c r="D49" i="3"/>
  <c r="C49" i="3" l="1"/>
  <c r="E49" i="3"/>
  <c r="F49" i="3"/>
  <c r="G49" i="3"/>
  <c r="H49" i="3"/>
  <c r="B49" i="3"/>
  <c r="C28" i="3"/>
  <c r="D28" i="3"/>
  <c r="E28" i="3"/>
  <c r="F28" i="3"/>
  <c r="G28" i="3"/>
  <c r="H28" i="3"/>
  <c r="B28" i="3"/>
  <c r="C12" i="3"/>
  <c r="C55" i="3" s="1"/>
  <c r="D12" i="3"/>
  <c r="D55" i="3" s="1"/>
  <c r="E12" i="3"/>
  <c r="E55" i="3" s="1"/>
  <c r="F12" i="3"/>
  <c r="F55" i="3" s="1"/>
  <c r="G12" i="3"/>
  <c r="G55" i="3" s="1"/>
  <c r="H12" i="3"/>
  <c r="H55" i="3" s="1"/>
  <c r="B12" i="3"/>
  <c r="H7" i="2"/>
  <c r="H22" i="2"/>
  <c r="C22" i="2"/>
  <c r="D22" i="2"/>
  <c r="E22" i="2"/>
  <c r="G22" i="2"/>
  <c r="B22" i="2"/>
  <c r="C7" i="2"/>
  <c r="D7" i="2"/>
  <c r="E7" i="2"/>
  <c r="F7" i="2"/>
  <c r="G7" i="2"/>
  <c r="B7" i="2"/>
  <c r="B36" i="1"/>
  <c r="D62" i="1"/>
  <c r="G62" i="1"/>
  <c r="D36" i="1"/>
  <c r="E36" i="1"/>
  <c r="G36" i="1"/>
  <c r="H36" i="1"/>
  <c r="H8" i="4" s="1"/>
  <c r="C36" i="1"/>
  <c r="C29" i="1"/>
  <c r="D29" i="1"/>
  <c r="E29" i="1"/>
  <c r="F49" i="1"/>
  <c r="B29" i="1"/>
  <c r="C62" i="1"/>
  <c r="E62" i="1"/>
  <c r="F62" i="1"/>
  <c r="H62" i="1"/>
  <c r="B62" i="1"/>
  <c r="C15" i="1"/>
  <c r="D15" i="1"/>
  <c r="D8" i="4" s="1"/>
  <c r="E15" i="1"/>
  <c r="E8" i="4" s="1"/>
  <c r="F15" i="1"/>
  <c r="F8" i="4" s="1"/>
  <c r="G15" i="1"/>
  <c r="H25" i="1"/>
  <c r="B15" i="1"/>
  <c r="B8" i="4" s="1"/>
  <c r="C6" i="1"/>
  <c r="D6" i="1"/>
  <c r="E6" i="1"/>
  <c r="B6" i="1"/>
  <c r="G8" i="4" l="1"/>
  <c r="B25" i="1"/>
  <c r="C8" i="4"/>
  <c r="D12" i="2"/>
  <c r="G25" i="1"/>
  <c r="E49" i="1"/>
  <c r="E60" i="1" s="1"/>
  <c r="D49" i="1"/>
  <c r="D60" i="1" s="1"/>
  <c r="B49" i="1"/>
  <c r="B60" i="1" s="1"/>
  <c r="C25" i="1"/>
  <c r="G12" i="2"/>
  <c r="G10" i="4" s="1"/>
  <c r="H49" i="1"/>
  <c r="H60" i="1" s="1"/>
  <c r="G49" i="1"/>
  <c r="C49" i="1"/>
  <c r="C60" i="1" s="1"/>
  <c r="F12" i="2"/>
  <c r="F10" i="4" s="1"/>
  <c r="F25" i="1"/>
  <c r="E12" i="2"/>
  <c r="E10" i="4" s="1"/>
  <c r="E25" i="1"/>
  <c r="G51" i="3"/>
  <c r="G53" i="3" s="1"/>
  <c r="F60" i="1"/>
  <c r="D25" i="1"/>
  <c r="C12" i="2"/>
  <c r="C10" i="4" s="1"/>
  <c r="C51" i="3"/>
  <c r="C53" i="3" s="1"/>
  <c r="H51" i="3"/>
  <c r="H53" i="3" s="1"/>
  <c r="B51" i="3"/>
  <c r="B53" i="3" s="1"/>
  <c r="F51" i="3"/>
  <c r="F53" i="3" s="1"/>
  <c r="E51" i="3"/>
  <c r="E53" i="3" s="1"/>
  <c r="D51" i="3"/>
  <c r="D53" i="3" s="1"/>
  <c r="B55" i="3"/>
  <c r="B12" i="2"/>
  <c r="H12" i="2"/>
  <c r="H10" i="4" s="1"/>
  <c r="D18" i="2" l="1"/>
  <c r="D20" i="2" s="1"/>
  <c r="D25" i="2" s="1"/>
  <c r="D27" i="2" s="1"/>
  <c r="D10" i="4"/>
  <c r="H18" i="2"/>
  <c r="H20" i="2" s="1"/>
  <c r="H25" i="2" s="1"/>
  <c r="F18" i="2"/>
  <c r="F20" i="2" s="1"/>
  <c r="F25" i="2" s="1"/>
  <c r="G18" i="2"/>
  <c r="G20" i="2" s="1"/>
  <c r="G25" i="2" s="1"/>
  <c r="B18" i="2"/>
  <c r="B20" i="2" s="1"/>
  <c r="B25" i="2" s="1"/>
  <c r="B10" i="4"/>
  <c r="C18" i="2"/>
  <c r="C20" i="2" s="1"/>
  <c r="C25" i="2" s="1"/>
  <c r="E18" i="2"/>
  <c r="E20" i="2" s="1"/>
  <c r="E25" i="2" s="1"/>
  <c r="G60" i="1"/>
  <c r="B11" i="4" l="1"/>
  <c r="B6" i="4"/>
  <c r="G11" i="4"/>
  <c r="G6" i="4"/>
  <c r="G5" i="4"/>
  <c r="G9" i="4"/>
  <c r="F11" i="4"/>
  <c r="F6" i="4"/>
  <c r="F5" i="4"/>
  <c r="F9" i="4"/>
  <c r="H5" i="4"/>
  <c r="H11" i="4"/>
  <c r="H6" i="4"/>
  <c r="H9" i="4"/>
  <c r="C5" i="4"/>
  <c r="C9" i="4"/>
  <c r="C11" i="4"/>
  <c r="C6" i="4"/>
  <c r="E6" i="4"/>
  <c r="E5" i="4"/>
  <c r="E9" i="4"/>
  <c r="E11" i="4"/>
  <c r="D6" i="4"/>
  <c r="D5" i="4"/>
  <c r="D9" i="4"/>
  <c r="D11" i="4"/>
  <c r="G27" i="2"/>
  <c r="H27" i="2"/>
  <c r="B27" i="2"/>
  <c r="B9" i="4"/>
  <c r="B5" i="4"/>
  <c r="F27" i="2"/>
  <c r="C27" i="2"/>
  <c r="E27" i="2"/>
</calcChain>
</file>

<file path=xl/sharedStrings.xml><?xml version="1.0" encoding="utf-8"?>
<sst xmlns="http://schemas.openxmlformats.org/spreadsheetml/2006/main" count="137" uniqueCount="120">
  <si>
    <t>ASSETS</t>
  </si>
  <si>
    <t>NON CURRENT ASSETS</t>
  </si>
  <si>
    <t>CURRENT ASSETS</t>
  </si>
  <si>
    <t>Cash and Cash Equivalents</t>
  </si>
  <si>
    <t>Retained Earnings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</si>
  <si>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</si>
  <si>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</si>
  <si>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</si>
  <si>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</si>
  <si>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</si>
  <si>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</si>
  <si>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Short term Borrowings</t>
  </si>
  <si>
    <t>Share Capital</t>
  </si>
  <si>
    <t>Long Term Loan</t>
  </si>
  <si>
    <t>Deffered Tax Liability</t>
  </si>
  <si>
    <t>Current</t>
  </si>
  <si>
    <t>Deffered</t>
  </si>
  <si>
    <t>Property,Plant  and  Equipment</t>
  </si>
  <si>
    <t>Capital Work in Progress</t>
  </si>
  <si>
    <t>Long Term Security Deposit</t>
  </si>
  <si>
    <t>Investment in Shares</t>
  </si>
  <si>
    <t>Accounts Receivables</t>
  </si>
  <si>
    <t>Other Receivables</t>
  </si>
  <si>
    <t>Inter-Company Receivables</t>
  </si>
  <si>
    <t>Tax Holiday Reserve</t>
  </si>
  <si>
    <t>AFS Reserve</t>
  </si>
  <si>
    <t>Provision for Income Tax</t>
  </si>
  <si>
    <t>Inter Company Payables</t>
  </si>
  <si>
    <t>Security Retention Money</t>
  </si>
  <si>
    <t>Payables and Accruals</t>
  </si>
  <si>
    <t>Administrative &amp; Selling Expenses</t>
  </si>
  <si>
    <t>Interest Expenses</t>
  </si>
  <si>
    <t>Other Income</t>
  </si>
  <si>
    <t>Cash Received from Customers</t>
  </si>
  <si>
    <t>Cash Received from Other Income</t>
  </si>
  <si>
    <t>Cash paid to Materials, Services &amp; Expenses</t>
  </si>
  <si>
    <t>Income Tax Paid</t>
  </si>
  <si>
    <t>Payments for Long Term Security Deposits</t>
  </si>
  <si>
    <t>Interest Paid</t>
  </si>
  <si>
    <t>Term Loan Paid/Received</t>
  </si>
  <si>
    <t>Short term Loan paid/Received</t>
  </si>
  <si>
    <t>Dividend Paid</t>
  </si>
  <si>
    <t>Inter Company Transaction</t>
  </si>
  <si>
    <t>Loan to Subsidiaries/ received</t>
  </si>
  <si>
    <t>Finance Lease, Current Portion</t>
  </si>
  <si>
    <t>Investment in LPG/ Shares</t>
  </si>
  <si>
    <t>Loan from Directors (Unsecured &amp;  interest free)</t>
  </si>
  <si>
    <t>Tax holiday reserve</t>
  </si>
  <si>
    <t>Investment in subsidiaries</t>
  </si>
  <si>
    <t>Redemption of Debentures</t>
  </si>
  <si>
    <t>Repayment of finance lease</t>
  </si>
  <si>
    <t>Loan to Director</t>
  </si>
  <si>
    <t>Proceeds from short term loan</t>
  </si>
  <si>
    <t>Sub-Ordinate Capital</t>
  </si>
  <si>
    <t>Payments for acquisition of propperty, plant &amp; equipment</t>
  </si>
  <si>
    <t>Long term Security deposits</t>
  </si>
  <si>
    <t>Proceeds from share money deposits</t>
  </si>
  <si>
    <t xml:space="preserve">Paid to Navana CNG Ltd. </t>
  </si>
  <si>
    <t>Intangible Assets</t>
  </si>
  <si>
    <t>Debenture Loan</t>
  </si>
  <si>
    <t>Payable to Sister Concern</t>
  </si>
  <si>
    <t>Non controlling interest</t>
  </si>
  <si>
    <t>Received from Sister concern</t>
  </si>
  <si>
    <t>Advance against land</t>
  </si>
  <si>
    <t>Long Term Loan - Current portion</t>
  </si>
  <si>
    <t>Current Account with Aftab Automobiles limited</t>
  </si>
  <si>
    <t>LC margin for machinery</t>
  </si>
  <si>
    <t>Security deposit to LP as Ltd.</t>
  </si>
  <si>
    <t>Bank Interest paid</t>
  </si>
  <si>
    <t>Received from Aftab Automobiles limited</t>
  </si>
  <si>
    <t>Security Retention money</t>
  </si>
  <si>
    <t>Non current asset held for transfer</t>
  </si>
  <si>
    <t>Loan from Others</t>
  </si>
  <si>
    <t>Bills Payables</t>
  </si>
  <si>
    <t>Received from other Receivables</t>
  </si>
  <si>
    <t>Debt to Equity</t>
  </si>
  <si>
    <t>Current Ratio</t>
  </si>
  <si>
    <t>Net Margin</t>
  </si>
  <si>
    <t>Operating Margin</t>
  </si>
  <si>
    <t>Ratio</t>
  </si>
  <si>
    <t>As at year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</si>
  <si>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</si>
  <si>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</si>
  <si>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</si>
  <si>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</si>
  <si>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</si>
  <si>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</si>
  <si>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</si>
  <si>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</si>
  <si>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</si>
  <si>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</si>
  <si>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</si>
  <si>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</si>
  <si>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</si>
  <si>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</si>
  <si>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</si>
  <si>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</si>
  <si>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</si>
  <si>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</si>
  <si>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</si>
  <si>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</si>
  <si>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</si>
  <si>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</si>
  <si>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</si>
  <si>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</si>
  <si>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</si>
  <si>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</si>
  <si>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</si>
  <si>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</si>
  <si>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</si>
  <si>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Non-controlling interest</t>
  </si>
  <si>
    <t>Net assets value per share</t>
  </si>
  <si>
    <t>Shares to calculate NAVPS</t>
  </si>
  <si>
    <t>Navana CNG Limited</t>
  </si>
  <si>
    <t>March</t>
  </si>
  <si>
    <t>June</t>
  </si>
  <si>
    <t>Deferred tax assets</t>
  </si>
  <si>
    <t>Foreign exchange gain/loss</t>
  </si>
  <si>
    <t>Acquisition of intangible assets</t>
  </si>
  <si>
    <t>Proceeds from sale of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</si>
</sst>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41" fontId="2" fillId="0" borderId="0" xfId="0" applyNumberFormat="1" applyFon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0" fillId="0" borderId="0" xfId="0" applyNumberFormat="1" applyAlignment="1"/>
    <xf numFmtId="41" fontId="3" fillId="0" borderId="4" xfId="0" applyNumberFormat="1" applyFont="1" applyBorder="1"/>
    <xf numFmtId="41" fontId="0" fillId="0" borderId="1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5" fillId="0" borderId="0" xfId="0" applyFont="1"/>
    <xf numFmtId="41" fontId="0" fillId="2" borderId="0" xfId="0" applyNumberFormat="1" applyFont="1" applyFill="1"/>
    <xf numFmtId="41" fontId="1" fillId="2" borderId="0" xfId="0" applyNumberFormat="1" applyFont="1" applyFill="1"/>
    <xf numFmtId="41" fontId="1" fillId="2" borderId="0" xfId="0" applyNumberFormat="1" applyFont="1" applyFill="1" applyBorder="1"/>
    <xf numFmtId="41" fontId="0" fillId="2" borderId="0" xfId="0" applyNumberFormat="1" applyFill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NumberFormat="1"/>
    <xf numFmtId="41" fontId="0" fillId="0" borderId="0" xfId="0" applyNumberForma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3"/>
  <sheetViews>
    <sheetView workbookViewId="0">
      <pane xSplit="1" ySplit="4" topLeftCell="B52" activePane="bottomRight" state="frozen"/>
      <selection pane="topRight" activeCell="B1" sqref="B1"/>
      <selection pane="bottomLeft" activeCell="A6" sqref="A6"/>
      <selection pane="bottomRight" activeCell="K65" sqref="K65"/>
    </sheetView>
  </sheetViews>
  <sheetFormatPr defaultRowHeight="15" x14ac:dyDescent="0.25"/>
  <cols>
    <col min="1" max="1" width="36" style="2" customWidth="1"/>
    <col min="2" max="2" width="14.5703125" style="2" bestFit="1" customWidth="1"/>
    <col min="3" max="7" width="14.42578125" style="2" bestFit="1" customWidth="1"/>
    <col min="8" max="8" width="15.42578125" style="2" bestFit="1" customWidth="1"/>
    <col min="9" max="9" width="15.28515625" style="2" bestFit="1" customWidth="1"/>
    <col min="10" max="11" width="9.28515625" style="2" bestFit="1" customWidth="1"/>
    <col min="12" max="16384" width="9.140625" style="2"/>
  </cols>
  <sheetData>
    <row r="1" spans="1:12" ht="15.75" x14ac:dyDescent="0.25">
      <c r="A1" s="21" t="s">
        <v>113</v>
      </c>
      <c r="B1" s="1"/>
      <c r="C1" s="1"/>
      <c r="D1" s="1"/>
      <c r="E1" s="1"/>
      <c r="F1" s="1"/>
    </row>
    <row r="2" spans="1:12" x14ac:dyDescent="0.25">
      <c r="A2" s="21" t="s">
        <v>104</v>
      </c>
      <c r="B2"/>
      <c r="C2"/>
      <c r="D2"/>
      <c r="E2"/>
      <c r="F2"/>
      <c r="G2"/>
      <c r="H2"/>
    </row>
    <row r="3" spans="1:12" x14ac:dyDescent="0.25">
      <c r="A3" s="21" t="s">
        <v>80</v>
      </c>
      <c r="B3"/>
      <c r="C3" t="s">
        <v>114</v>
      </c>
      <c r="D3" t="s">
        <v>114</v>
      </c>
      <c r="E3" t="s">
        <v>114</v>
      </c>
      <c r="F3" t="s">
        <v>115</v>
      </c>
      <c r="G3" t="s">
        <v>115</v>
      </c>
      <c r="H3" t="s">
        <v>115</v>
      </c>
    </row>
    <row r="4" spans="1:12" s="5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 s="33">
        <v>2019</v>
      </c>
    </row>
    <row r="5" spans="1:12" x14ac:dyDescent="0.25">
      <c r="A5" s="30" t="s">
        <v>0</v>
      </c>
    </row>
    <row r="6" spans="1:12" x14ac:dyDescent="0.25">
      <c r="A6" s="25" t="s">
        <v>1</v>
      </c>
      <c r="B6" s="3">
        <f>SUM(B7:B12)</f>
        <v>737965458</v>
      </c>
      <c r="C6" s="3">
        <f>SUM(C7:C12)</f>
        <v>1351514379</v>
      </c>
      <c r="D6" s="3">
        <f>SUM(D7:D12)</f>
        <v>1489868335</v>
      </c>
      <c r="E6" s="3">
        <f>SUM(E7:E12)</f>
        <v>1829665021</v>
      </c>
      <c r="F6" s="3">
        <f>SUM(F7:F13)</f>
        <v>2449535102</v>
      </c>
      <c r="G6" s="3">
        <f>SUM(G7:G13)</f>
        <v>5261634802</v>
      </c>
      <c r="H6" s="3">
        <f>SUM(H7:H13)</f>
        <v>7309472702</v>
      </c>
      <c r="I6" s="3">
        <f>SUM(I7:I13)</f>
        <v>8042829974</v>
      </c>
      <c r="J6" s="3"/>
      <c r="K6" s="3"/>
      <c r="L6" s="3"/>
    </row>
    <row r="7" spans="1:12" x14ac:dyDescent="0.25">
      <c r="A7" s="2" t="s">
        <v>17</v>
      </c>
      <c r="B7" s="4">
        <v>692529930</v>
      </c>
      <c r="C7" s="2">
        <v>829869306</v>
      </c>
      <c r="D7" s="2">
        <v>928602097</v>
      </c>
      <c r="E7" s="2">
        <v>1100141358</v>
      </c>
      <c r="F7" s="4">
        <v>1201150228</v>
      </c>
      <c r="G7" s="2">
        <v>1733473061</v>
      </c>
      <c r="H7" s="2">
        <v>5418786144</v>
      </c>
      <c r="I7" s="2">
        <v>6696346320</v>
      </c>
    </row>
    <row r="8" spans="1:12" x14ac:dyDescent="0.25">
      <c r="A8" s="2" t="s">
        <v>71</v>
      </c>
      <c r="B8" s="4"/>
      <c r="F8" s="4"/>
      <c r="H8" s="2">
        <v>194475891</v>
      </c>
    </row>
    <row r="9" spans="1:12" x14ac:dyDescent="0.25">
      <c r="A9" s="2" t="s">
        <v>18</v>
      </c>
      <c r="B9" s="4">
        <v>0</v>
      </c>
      <c r="C9" s="2">
        <v>483704773</v>
      </c>
      <c r="D9" s="2">
        <v>525172865</v>
      </c>
      <c r="E9" s="2">
        <v>691583363</v>
      </c>
      <c r="F9" s="4">
        <v>1197189342</v>
      </c>
      <c r="G9" s="2">
        <v>3455262078</v>
      </c>
      <c r="H9" s="2">
        <v>1607886756</v>
      </c>
      <c r="I9" s="2">
        <v>1269113876</v>
      </c>
    </row>
    <row r="10" spans="1:12" x14ac:dyDescent="0.25">
      <c r="A10" s="2" t="s">
        <v>116</v>
      </c>
      <c r="B10" s="4"/>
      <c r="F10" s="4"/>
      <c r="I10" s="2">
        <v>8288021</v>
      </c>
    </row>
    <row r="11" spans="1:12" x14ac:dyDescent="0.25">
      <c r="A11" s="2" t="s">
        <v>19</v>
      </c>
      <c r="B11" s="4">
        <v>44178528</v>
      </c>
      <c r="C11" s="2">
        <v>37940300</v>
      </c>
      <c r="D11" s="2">
        <v>36093373</v>
      </c>
      <c r="E11" s="2">
        <v>37940300</v>
      </c>
      <c r="F11" s="4">
        <v>47756880</v>
      </c>
      <c r="G11" s="2">
        <v>48020364</v>
      </c>
      <c r="H11" s="2">
        <v>48768392</v>
      </c>
      <c r="I11" s="2">
        <v>47556185</v>
      </c>
    </row>
    <row r="12" spans="1:12" x14ac:dyDescent="0.25">
      <c r="A12" s="2" t="s">
        <v>20</v>
      </c>
      <c r="B12" s="4">
        <v>1257000</v>
      </c>
      <c r="C12" s="2">
        <v>0</v>
      </c>
      <c r="D12" s="2">
        <v>0</v>
      </c>
      <c r="E12" s="2">
        <v>0</v>
      </c>
      <c r="F12" s="4">
        <v>0</v>
      </c>
      <c r="G12" s="2">
        <v>21784512</v>
      </c>
      <c r="H12" s="2">
        <v>20366498</v>
      </c>
      <c r="I12" s="2">
        <v>3589283</v>
      </c>
    </row>
    <row r="13" spans="1:12" x14ac:dyDescent="0.25">
      <c r="A13" s="2" t="s">
        <v>58</v>
      </c>
      <c r="B13" s="4"/>
      <c r="F13" s="4">
        <v>3438652</v>
      </c>
      <c r="G13" s="2">
        <v>3094787</v>
      </c>
      <c r="H13" s="2">
        <v>19189021</v>
      </c>
      <c r="I13" s="2">
        <v>17936289</v>
      </c>
    </row>
    <row r="14" spans="1:12" x14ac:dyDescent="0.25">
      <c r="B14" s="4"/>
      <c r="F14" s="4"/>
      <c r="G14" s="4"/>
    </row>
    <row r="15" spans="1:12" x14ac:dyDescent="0.25">
      <c r="A15" s="25" t="s">
        <v>2</v>
      </c>
      <c r="B15" s="3">
        <f>SUM(B16:B23)</f>
        <v>1029329559</v>
      </c>
      <c r="C15" s="3">
        <f t="shared" ref="C15:I15" si="0">SUM(C16:C23)</f>
        <v>1220781936</v>
      </c>
      <c r="D15" s="3">
        <f t="shared" si="0"/>
        <v>1455637453</v>
      </c>
      <c r="E15" s="3">
        <f t="shared" si="0"/>
        <v>1677334740</v>
      </c>
      <c r="F15" s="3">
        <f t="shared" si="0"/>
        <v>1980920118</v>
      </c>
      <c r="G15" s="3">
        <f t="shared" si="0"/>
        <v>2381620353</v>
      </c>
      <c r="H15" s="3">
        <f t="shared" si="0"/>
        <v>3442601935</v>
      </c>
      <c r="I15" s="3">
        <f t="shared" si="0"/>
        <v>4006163705</v>
      </c>
      <c r="J15" s="3"/>
      <c r="K15" s="3"/>
      <c r="L15" s="3"/>
    </row>
    <row r="16" spans="1:12" x14ac:dyDescent="0.25">
      <c r="A16" s="4" t="s">
        <v>8</v>
      </c>
      <c r="B16" s="4">
        <v>388743535</v>
      </c>
      <c r="C16" s="4">
        <v>540298075</v>
      </c>
      <c r="D16" s="4">
        <v>531954495</v>
      </c>
      <c r="E16" s="2">
        <v>688329849</v>
      </c>
      <c r="F16" s="4">
        <v>846284069</v>
      </c>
      <c r="G16" s="4">
        <v>1237714938</v>
      </c>
      <c r="H16" s="2">
        <v>1905049152</v>
      </c>
      <c r="I16" s="2">
        <v>1976321837</v>
      </c>
    </row>
    <row r="17" spans="1:12" x14ac:dyDescent="0.25">
      <c r="A17" s="4" t="s">
        <v>21</v>
      </c>
      <c r="B17" s="4">
        <v>93059248</v>
      </c>
      <c r="C17" s="4">
        <v>145233178</v>
      </c>
      <c r="D17" s="4">
        <v>156158484</v>
      </c>
      <c r="E17" s="2">
        <v>182727320</v>
      </c>
      <c r="F17" s="4">
        <v>334345611</v>
      </c>
      <c r="G17" s="4">
        <v>331117517</v>
      </c>
      <c r="H17" s="2">
        <v>427735605</v>
      </c>
      <c r="I17" s="2">
        <v>720883777</v>
      </c>
    </row>
    <row r="18" spans="1:12" x14ac:dyDescent="0.25">
      <c r="A18" s="4" t="s">
        <v>10</v>
      </c>
      <c r="B18" s="4">
        <v>67961274</v>
      </c>
      <c r="C18" s="2">
        <v>143255807</v>
      </c>
      <c r="D18" s="4">
        <v>151279776</v>
      </c>
      <c r="E18" s="2">
        <v>147395698</v>
      </c>
      <c r="F18" s="4">
        <v>206823764</v>
      </c>
      <c r="G18" s="4">
        <v>429248236</v>
      </c>
      <c r="H18" s="2">
        <v>664254803</v>
      </c>
      <c r="I18" s="2">
        <v>864051799</v>
      </c>
    </row>
    <row r="19" spans="1:12" x14ac:dyDescent="0.25">
      <c r="A19" s="4" t="s">
        <v>22</v>
      </c>
      <c r="B19" s="4">
        <v>0</v>
      </c>
      <c r="C19" s="2">
        <v>0</v>
      </c>
      <c r="D19" s="4">
        <v>0</v>
      </c>
      <c r="E19" s="2">
        <v>0</v>
      </c>
      <c r="F19" s="4">
        <v>250223744</v>
      </c>
      <c r="G19" s="4">
        <v>46703616</v>
      </c>
      <c r="H19" s="2">
        <v>196948207</v>
      </c>
      <c r="I19" s="2">
        <v>194883822</v>
      </c>
    </row>
    <row r="20" spans="1:12" x14ac:dyDescent="0.25">
      <c r="A20" s="4" t="s">
        <v>23</v>
      </c>
      <c r="B20" s="4"/>
      <c r="C20" s="2">
        <v>0</v>
      </c>
      <c r="D20" s="4">
        <v>0</v>
      </c>
      <c r="E20" s="2">
        <v>0</v>
      </c>
      <c r="F20" s="4"/>
      <c r="G20" s="4"/>
    </row>
    <row r="21" spans="1:12" x14ac:dyDescent="0.25">
      <c r="A21" s="2" t="s">
        <v>3</v>
      </c>
      <c r="B21" s="2">
        <v>479565502</v>
      </c>
      <c r="C21" s="2">
        <v>385570368</v>
      </c>
      <c r="D21" s="2">
        <v>606579820</v>
      </c>
      <c r="E21" s="2">
        <v>646758383</v>
      </c>
      <c r="F21" s="2">
        <v>325137417</v>
      </c>
      <c r="G21" s="2">
        <v>321836046</v>
      </c>
      <c r="H21" s="2">
        <v>233614168</v>
      </c>
      <c r="I21" s="2">
        <v>235022470</v>
      </c>
    </row>
    <row r="22" spans="1:12" x14ac:dyDescent="0.25">
      <c r="A22" s="2" t="s">
        <v>63</v>
      </c>
      <c r="G22" s="2">
        <v>15000000</v>
      </c>
      <c r="H22" s="2">
        <v>15000000</v>
      </c>
      <c r="I22" s="2">
        <v>15000000</v>
      </c>
    </row>
    <row r="23" spans="1:12" x14ac:dyDescent="0.25">
      <c r="A23" s="2" t="s">
        <v>20</v>
      </c>
      <c r="B23" s="2">
        <v>0</v>
      </c>
      <c r="C23" s="2">
        <v>6424508</v>
      </c>
      <c r="D23" s="2">
        <v>9664878</v>
      </c>
      <c r="E23" s="2">
        <v>12123490</v>
      </c>
      <c r="F23" s="2">
        <v>18105513</v>
      </c>
      <c r="G23" s="2">
        <v>0</v>
      </c>
    </row>
    <row r="25" spans="1:12" x14ac:dyDescent="0.25">
      <c r="A25" s="3"/>
      <c r="B25" s="3">
        <f t="shared" ref="B25:I25" si="1">SUM(B6,B15)</f>
        <v>1767295017</v>
      </c>
      <c r="C25" s="3">
        <f t="shared" si="1"/>
        <v>2572296315</v>
      </c>
      <c r="D25" s="3">
        <f t="shared" si="1"/>
        <v>2945505788</v>
      </c>
      <c r="E25" s="3">
        <f t="shared" si="1"/>
        <v>3506999761</v>
      </c>
      <c r="F25" s="3">
        <f t="shared" si="1"/>
        <v>4430455220</v>
      </c>
      <c r="G25" s="3">
        <f t="shared" si="1"/>
        <v>7643255155</v>
      </c>
      <c r="H25" s="3">
        <f t="shared" si="1"/>
        <v>10752074637</v>
      </c>
      <c r="I25" s="3">
        <f t="shared" si="1"/>
        <v>12048993679</v>
      </c>
      <c r="J25" s="3"/>
      <c r="K25" s="3"/>
      <c r="L25" s="3"/>
    </row>
    <row r="27" spans="1:12" ht="15.75" x14ac:dyDescent="0.25">
      <c r="A27" s="31" t="s">
        <v>105</v>
      </c>
    </row>
    <row r="28" spans="1:12" ht="15.75" x14ac:dyDescent="0.25">
      <c r="A28" s="32" t="s">
        <v>106</v>
      </c>
    </row>
    <row r="29" spans="1:12" x14ac:dyDescent="0.25">
      <c r="A29" s="25" t="s">
        <v>108</v>
      </c>
      <c r="B29" s="3">
        <f>SUM(B30:B31)</f>
        <v>49689218</v>
      </c>
      <c r="C29" s="3">
        <f t="shared" ref="C29:E29" si="2">SUM(C30:C31)</f>
        <v>55078748</v>
      </c>
      <c r="D29" s="3">
        <f t="shared" si="2"/>
        <v>67508292</v>
      </c>
      <c r="E29" s="3">
        <f t="shared" si="2"/>
        <v>323203947</v>
      </c>
      <c r="F29" s="3">
        <f>SUM(F30:F34)</f>
        <v>1344713043</v>
      </c>
      <c r="G29" s="3">
        <f>SUM(G30:G34)</f>
        <v>3169664652</v>
      </c>
      <c r="H29" s="3">
        <f>SUM(H30:H34)</f>
        <v>4899604325</v>
      </c>
      <c r="I29" s="3">
        <f>SUM(I30:I34)</f>
        <v>5563419421</v>
      </c>
      <c r="J29" s="3"/>
      <c r="K29" s="3"/>
      <c r="L29" s="3"/>
    </row>
    <row r="30" spans="1:12" x14ac:dyDescent="0.25">
      <c r="A30" s="2" t="s">
        <v>59</v>
      </c>
      <c r="B30" s="2">
        <v>9146940</v>
      </c>
      <c r="C30" s="2">
        <v>0</v>
      </c>
      <c r="D30" s="2">
        <v>0</v>
      </c>
      <c r="E30" s="2">
        <v>250000000</v>
      </c>
    </row>
    <row r="31" spans="1:12" x14ac:dyDescent="0.25">
      <c r="A31" s="2" t="s">
        <v>14</v>
      </c>
      <c r="B31" s="2">
        <v>40542278</v>
      </c>
      <c r="C31" s="2">
        <v>55078748</v>
      </c>
      <c r="D31" s="2">
        <v>67508292</v>
      </c>
      <c r="E31" s="2">
        <v>73203947</v>
      </c>
      <c r="F31" s="2">
        <v>88169584</v>
      </c>
      <c r="G31" s="2">
        <v>102658878</v>
      </c>
      <c r="H31" s="2">
        <v>108057251</v>
      </c>
    </row>
    <row r="32" spans="1:12" x14ac:dyDescent="0.25">
      <c r="A32" s="2" t="s">
        <v>28</v>
      </c>
      <c r="H32" s="2">
        <v>708350882</v>
      </c>
      <c r="I32" s="2">
        <v>1049160084</v>
      </c>
    </row>
    <row r="33" spans="1:12" x14ac:dyDescent="0.25">
      <c r="A33" s="2" t="s">
        <v>72</v>
      </c>
      <c r="H33" s="2">
        <v>50000000</v>
      </c>
      <c r="I33" s="2">
        <v>50000000</v>
      </c>
    </row>
    <row r="34" spans="1:12" x14ac:dyDescent="0.25">
      <c r="A34" s="2" t="s">
        <v>13</v>
      </c>
      <c r="F34" s="2">
        <v>1256543459</v>
      </c>
      <c r="G34" s="2">
        <v>3067005774</v>
      </c>
      <c r="H34" s="2">
        <v>4033196192</v>
      </c>
      <c r="I34" s="2">
        <v>4464259337</v>
      </c>
    </row>
    <row r="36" spans="1:12" x14ac:dyDescent="0.25">
      <c r="A36" s="25" t="s">
        <v>109</v>
      </c>
      <c r="B36" s="3">
        <f t="shared" ref="B36:I36" si="3">SUM(B37:B47)</f>
        <v>360753083</v>
      </c>
      <c r="C36" s="3">
        <f t="shared" si="3"/>
        <v>972808568</v>
      </c>
      <c r="D36" s="3">
        <f t="shared" si="3"/>
        <v>949368793</v>
      </c>
      <c r="E36" s="3">
        <f t="shared" si="3"/>
        <v>1114833658</v>
      </c>
      <c r="F36" s="3">
        <f t="shared" si="3"/>
        <v>933988897</v>
      </c>
      <c r="G36" s="3">
        <f t="shared" si="3"/>
        <v>2169978439</v>
      </c>
      <c r="H36" s="3">
        <f t="shared" si="3"/>
        <v>3430237402</v>
      </c>
      <c r="I36" s="3">
        <f t="shared" si="3"/>
        <v>4061919563</v>
      </c>
      <c r="J36" s="3"/>
      <c r="K36" s="3"/>
      <c r="L36" s="3"/>
    </row>
    <row r="37" spans="1:12" x14ac:dyDescent="0.25">
      <c r="A37" s="4" t="s">
        <v>44</v>
      </c>
      <c r="B37" s="4">
        <v>39593014</v>
      </c>
      <c r="C37" s="4">
        <v>18168847</v>
      </c>
      <c r="D37" s="4">
        <v>0</v>
      </c>
      <c r="E37" s="4">
        <v>0</v>
      </c>
      <c r="F37" s="4">
        <v>0</v>
      </c>
      <c r="G37" s="4">
        <v>0</v>
      </c>
    </row>
    <row r="38" spans="1:12" x14ac:dyDescent="0.25">
      <c r="A38" s="4" t="s">
        <v>64</v>
      </c>
      <c r="B38" s="4"/>
      <c r="C38" s="4"/>
      <c r="D38" s="4"/>
      <c r="E38" s="4"/>
      <c r="F38" s="4"/>
      <c r="G38" s="4">
        <v>133743267</v>
      </c>
      <c r="H38" s="2">
        <v>605810654</v>
      </c>
      <c r="I38" s="2">
        <v>829125800</v>
      </c>
    </row>
    <row r="39" spans="1:12" x14ac:dyDescent="0.25">
      <c r="A39" s="4" t="s">
        <v>46</v>
      </c>
      <c r="B39" s="4">
        <v>144112526</v>
      </c>
      <c r="C39" s="4">
        <v>144112526</v>
      </c>
      <c r="D39" s="4"/>
      <c r="E39" s="4"/>
      <c r="F39" s="4"/>
      <c r="G39" s="4"/>
    </row>
    <row r="40" spans="1:12" x14ac:dyDescent="0.25">
      <c r="A40" s="2" t="s">
        <v>11</v>
      </c>
      <c r="B40" s="2">
        <v>5628086</v>
      </c>
      <c r="C40" s="2">
        <v>623403747</v>
      </c>
      <c r="D40" s="2">
        <v>741975603</v>
      </c>
      <c r="E40" s="2">
        <v>920595226</v>
      </c>
      <c r="F40" s="2">
        <v>586385386</v>
      </c>
      <c r="G40" s="2">
        <v>1127704273</v>
      </c>
      <c r="H40" s="2">
        <v>1637966220</v>
      </c>
      <c r="I40" s="2">
        <v>2076782742</v>
      </c>
    </row>
    <row r="41" spans="1:12" x14ac:dyDescent="0.25">
      <c r="A41" s="2" t="s">
        <v>26</v>
      </c>
      <c r="B41" s="2">
        <v>70894746</v>
      </c>
      <c r="C41" s="2">
        <v>91608386</v>
      </c>
      <c r="D41" s="2">
        <v>81961060</v>
      </c>
      <c r="E41" s="2">
        <v>62145246</v>
      </c>
      <c r="F41" s="2">
        <v>114932255</v>
      </c>
      <c r="G41" s="2">
        <v>142142984</v>
      </c>
      <c r="H41" s="2">
        <v>170953073</v>
      </c>
      <c r="I41" s="2">
        <v>219808563</v>
      </c>
    </row>
    <row r="42" spans="1:12" x14ac:dyDescent="0.25">
      <c r="A42" s="2" t="s">
        <v>65</v>
      </c>
      <c r="G42" s="2">
        <v>120000230</v>
      </c>
      <c r="H42" s="2">
        <v>60000230</v>
      </c>
      <c r="I42" s="2">
        <v>643953907</v>
      </c>
    </row>
    <row r="43" spans="1:12" x14ac:dyDescent="0.25">
      <c r="A43" s="2" t="s">
        <v>60</v>
      </c>
      <c r="F43" s="2">
        <v>70000000</v>
      </c>
      <c r="G43" s="2">
        <v>70000000</v>
      </c>
      <c r="H43" s="2">
        <v>70000000</v>
      </c>
    </row>
    <row r="44" spans="1:12" x14ac:dyDescent="0.25">
      <c r="A44" s="2" t="s">
        <v>27</v>
      </c>
      <c r="B44" s="2">
        <v>0</v>
      </c>
      <c r="F44" s="2">
        <v>0</v>
      </c>
      <c r="G44" s="2">
        <v>307493060</v>
      </c>
      <c r="H44" s="2">
        <v>266905612</v>
      </c>
    </row>
    <row r="45" spans="1:12" x14ac:dyDescent="0.25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85977451</v>
      </c>
    </row>
    <row r="46" spans="1:12" x14ac:dyDescent="0.25">
      <c r="A46" s="2" t="s">
        <v>73</v>
      </c>
      <c r="H46" s="2">
        <v>276002440</v>
      </c>
    </row>
    <row r="47" spans="1:12" x14ac:dyDescent="0.25">
      <c r="A47" s="2" t="s">
        <v>29</v>
      </c>
      <c r="B47" s="2">
        <v>100524711</v>
      </c>
      <c r="C47" s="2">
        <v>95515062</v>
      </c>
      <c r="D47" s="2">
        <v>125432130</v>
      </c>
      <c r="E47" s="2">
        <v>132093186</v>
      </c>
      <c r="F47" s="2">
        <v>162671256</v>
      </c>
      <c r="G47" s="2">
        <v>182917174</v>
      </c>
      <c r="H47" s="2">
        <v>342599173</v>
      </c>
      <c r="I47" s="2">
        <v>292248551</v>
      </c>
    </row>
    <row r="48" spans="1:12" x14ac:dyDescent="0.25">
      <c r="A48" s="3"/>
      <c r="B48" s="3"/>
      <c r="C48" s="3"/>
      <c r="D48" s="3"/>
      <c r="E48" s="3"/>
      <c r="F48" s="3"/>
    </row>
    <row r="49" spans="1:12" x14ac:dyDescent="0.25">
      <c r="A49" s="3"/>
      <c r="B49" s="3">
        <f t="shared" ref="B49:I49" si="4">SUM(B36,B29)</f>
        <v>410442301</v>
      </c>
      <c r="C49" s="3">
        <f t="shared" si="4"/>
        <v>1027887316</v>
      </c>
      <c r="D49" s="3">
        <f t="shared" si="4"/>
        <v>1016877085</v>
      </c>
      <c r="E49" s="3">
        <f t="shared" si="4"/>
        <v>1438037605</v>
      </c>
      <c r="F49" s="3">
        <f t="shared" si="4"/>
        <v>2278701940</v>
      </c>
      <c r="G49" s="3">
        <f t="shared" si="4"/>
        <v>5339643091</v>
      </c>
      <c r="H49" s="3">
        <f t="shared" si="4"/>
        <v>8329841727</v>
      </c>
      <c r="I49" s="3">
        <f t="shared" si="4"/>
        <v>9625338984</v>
      </c>
      <c r="J49" s="3"/>
      <c r="K49" s="3"/>
      <c r="L49" s="3"/>
    </row>
    <row r="50" spans="1:12" x14ac:dyDescent="0.25">
      <c r="A50" s="3"/>
      <c r="B50" s="3"/>
      <c r="C50" s="3"/>
      <c r="D50" s="3"/>
      <c r="E50" s="3"/>
      <c r="F50" s="3"/>
    </row>
    <row r="51" spans="1:12" x14ac:dyDescent="0.25">
      <c r="A51" s="25" t="s">
        <v>107</v>
      </c>
      <c r="B51" s="3">
        <f>SUM(B57:B58)</f>
        <v>1356852716</v>
      </c>
      <c r="C51" s="3">
        <f t="shared" ref="C51:I51" si="5">SUM(C57:C58)</f>
        <v>1544408999</v>
      </c>
      <c r="D51" s="3">
        <f t="shared" si="5"/>
        <v>1928628703</v>
      </c>
      <c r="E51" s="3">
        <f t="shared" si="5"/>
        <v>2068962156</v>
      </c>
      <c r="F51" s="3">
        <f t="shared" si="5"/>
        <v>2151753280</v>
      </c>
      <c r="G51" s="3">
        <f t="shared" si="5"/>
        <v>2303612065</v>
      </c>
      <c r="H51" s="3">
        <f t="shared" si="5"/>
        <v>2422232910</v>
      </c>
      <c r="I51" s="3">
        <f t="shared" si="5"/>
        <v>2423654695</v>
      </c>
      <c r="J51" s="3"/>
      <c r="K51" s="3"/>
      <c r="L51" s="3"/>
    </row>
    <row r="52" spans="1:12" x14ac:dyDescent="0.25">
      <c r="A52" s="2" t="s">
        <v>12</v>
      </c>
      <c r="B52" s="2">
        <v>496584000</v>
      </c>
      <c r="C52" s="2">
        <v>571071600</v>
      </c>
      <c r="D52" s="2">
        <v>685285920</v>
      </c>
      <c r="E52" s="2">
        <v>685285920</v>
      </c>
      <c r="F52" s="2">
        <v>685285920</v>
      </c>
      <c r="G52" s="2">
        <v>685285920</v>
      </c>
      <c r="H52" s="2">
        <v>685285920</v>
      </c>
      <c r="I52" s="2">
        <v>685285920</v>
      </c>
    </row>
    <row r="53" spans="1:12" x14ac:dyDescent="0.25">
      <c r="A53" s="2" t="s">
        <v>24</v>
      </c>
      <c r="B53" s="2">
        <v>184903945</v>
      </c>
      <c r="C53" s="2">
        <v>187565540</v>
      </c>
      <c r="D53" s="2">
        <v>197998233</v>
      </c>
      <c r="E53" s="2">
        <v>210543141</v>
      </c>
      <c r="F53" s="2">
        <v>216004824</v>
      </c>
      <c r="G53" s="2">
        <v>216004824</v>
      </c>
      <c r="H53" s="2">
        <v>216004824</v>
      </c>
      <c r="I53" s="2">
        <v>216004824</v>
      </c>
    </row>
    <row r="54" spans="1:12" x14ac:dyDescent="0.25">
      <c r="A54" s="2" t="s">
        <v>25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3127149</v>
      </c>
      <c r="H54" s="2">
        <v>7479640</v>
      </c>
      <c r="I54" s="2">
        <v>2662147</v>
      </c>
    </row>
    <row r="55" spans="1:12" x14ac:dyDescent="0.25">
      <c r="A55" s="2" t="s">
        <v>53</v>
      </c>
      <c r="D55" s="2">
        <v>144112526</v>
      </c>
      <c r="E55" s="2">
        <v>144112526</v>
      </c>
    </row>
    <row r="56" spans="1:12" x14ac:dyDescent="0.25">
      <c r="A56" s="2" t="s">
        <v>4</v>
      </c>
      <c r="B56" s="2">
        <v>675363668</v>
      </c>
      <c r="C56" s="2">
        <v>785771747</v>
      </c>
      <c r="D56" s="2">
        <v>901231874</v>
      </c>
      <c r="E56" s="2">
        <v>1029020384</v>
      </c>
      <c r="F56" s="2">
        <v>1250462254</v>
      </c>
      <c r="G56" s="2">
        <v>1399193844</v>
      </c>
      <c r="H56" s="2">
        <v>1513465471</v>
      </c>
      <c r="I56" s="2">
        <v>1519706890</v>
      </c>
    </row>
    <row r="57" spans="1:12" x14ac:dyDescent="0.25">
      <c r="B57" s="2">
        <f>SUM(B52:B56)</f>
        <v>1356851613</v>
      </c>
      <c r="C57" s="2">
        <f t="shared" ref="C57:I57" si="6">SUM(C52:C56)</f>
        <v>1544408887</v>
      </c>
      <c r="D57" s="2">
        <f t="shared" si="6"/>
        <v>1928628553</v>
      </c>
      <c r="E57" s="2">
        <f t="shared" si="6"/>
        <v>2068961971</v>
      </c>
      <c r="F57" s="2">
        <f t="shared" si="6"/>
        <v>2151752998</v>
      </c>
      <c r="G57" s="2">
        <f t="shared" si="6"/>
        <v>2303611737</v>
      </c>
      <c r="H57" s="2">
        <f t="shared" si="6"/>
        <v>2422235855</v>
      </c>
      <c r="I57" s="2">
        <f t="shared" si="6"/>
        <v>2423659781</v>
      </c>
    </row>
    <row r="58" spans="1:12" x14ac:dyDescent="0.25">
      <c r="A58" s="25" t="s">
        <v>110</v>
      </c>
      <c r="B58" s="2">
        <v>1103</v>
      </c>
      <c r="C58" s="2">
        <v>112</v>
      </c>
      <c r="D58" s="2">
        <v>150</v>
      </c>
      <c r="E58" s="2">
        <v>185</v>
      </c>
      <c r="F58" s="2">
        <v>282</v>
      </c>
      <c r="G58" s="2">
        <v>328</v>
      </c>
      <c r="H58" s="2">
        <v>-2945</v>
      </c>
      <c r="I58" s="2">
        <v>-5086</v>
      </c>
    </row>
    <row r="60" spans="1:12" x14ac:dyDescent="0.25">
      <c r="A60" s="3"/>
      <c r="B60" s="3">
        <f>SUM(B49,B51)</f>
        <v>1767295017</v>
      </c>
      <c r="C60" s="3">
        <f>SUM(C49,C51)</f>
        <v>2572296315</v>
      </c>
      <c r="D60" s="3">
        <f>SUM(D49,D51)</f>
        <v>2945505788</v>
      </c>
      <c r="E60" s="3">
        <f>SUM(E49,E51)</f>
        <v>3506999761</v>
      </c>
      <c r="F60" s="3">
        <f>SUM(F49,F51)</f>
        <v>4430455220</v>
      </c>
      <c r="G60" s="3">
        <f>SUM(G49,G51)-1</f>
        <v>7643255155</v>
      </c>
      <c r="H60" s="3">
        <f>SUM(H49,H51)</f>
        <v>10752074637</v>
      </c>
      <c r="I60" s="3">
        <f>SUM(I49,I51)</f>
        <v>12048993679</v>
      </c>
      <c r="J60" s="3"/>
      <c r="K60" s="3"/>
      <c r="L60" s="3"/>
    </row>
    <row r="62" spans="1:12" s="7" customFormat="1" x14ac:dyDescent="0.25">
      <c r="A62" s="22" t="s">
        <v>111</v>
      </c>
      <c r="B62" s="6">
        <f t="shared" ref="B62:I62" si="7">B51/(B52/10)</f>
        <v>27.323730043658273</v>
      </c>
      <c r="C62" s="6">
        <f t="shared" si="7"/>
        <v>27.044051901723005</v>
      </c>
      <c r="D62" s="6">
        <f t="shared" si="7"/>
        <v>28.143416444336111</v>
      </c>
      <c r="E62" s="6">
        <f t="shared" si="7"/>
        <v>30.191225233403308</v>
      </c>
      <c r="F62" s="6">
        <f t="shared" si="7"/>
        <v>31.399350507595429</v>
      </c>
      <c r="G62" s="6">
        <f t="shared" si="7"/>
        <v>33.615342118804953</v>
      </c>
      <c r="H62" s="6">
        <f t="shared" si="7"/>
        <v>35.346310777842916</v>
      </c>
      <c r="I62" s="6">
        <f t="shared" si="7"/>
        <v>35.367058103280449</v>
      </c>
      <c r="J62" s="6"/>
      <c r="K62" s="6"/>
      <c r="L62" s="6"/>
    </row>
    <row r="63" spans="1:12" x14ac:dyDescent="0.25">
      <c r="A63" s="22" t="s">
        <v>112</v>
      </c>
      <c r="B63" s="2">
        <f>B52/10</f>
        <v>49658400</v>
      </c>
      <c r="C63" s="2">
        <f t="shared" ref="C63:I63" si="8">C52/10</f>
        <v>57107160</v>
      </c>
      <c r="D63" s="2">
        <f t="shared" si="8"/>
        <v>68528592</v>
      </c>
      <c r="E63" s="2">
        <f t="shared" si="8"/>
        <v>68528592</v>
      </c>
      <c r="F63" s="2">
        <f t="shared" si="8"/>
        <v>68528592</v>
      </c>
      <c r="G63" s="2">
        <f t="shared" si="8"/>
        <v>68528592</v>
      </c>
      <c r="H63" s="2">
        <f t="shared" si="8"/>
        <v>68528592</v>
      </c>
      <c r="I63" s="2">
        <f t="shared" si="8"/>
        <v>68528592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workbookViewId="0">
      <pane xSplit="1" ySplit="4" topLeftCell="B7" activePane="bottomRight" state="frozen"/>
      <selection pane="topRight" activeCell="B1" sqref="B1"/>
      <selection pane="bottomLeft" activeCell="A6" sqref="A6"/>
      <selection pane="bottomRight" activeCell="K15" sqref="K15"/>
    </sheetView>
  </sheetViews>
  <sheetFormatPr defaultRowHeight="15" x14ac:dyDescent="0.25"/>
  <cols>
    <col min="1" max="1" width="46.5703125" style="2" customWidth="1"/>
    <col min="2" max="4" width="14.85546875" style="2" bestFit="1" customWidth="1"/>
    <col min="5" max="5" width="15.7109375" style="2" bestFit="1" customWidth="1"/>
    <col min="6" max="6" width="14.7109375" style="2" bestFit="1" customWidth="1"/>
    <col min="7" max="7" width="14.85546875" style="2" bestFit="1" customWidth="1"/>
    <col min="8" max="9" width="14.42578125" style="2" bestFit="1" customWidth="1"/>
    <col min="10" max="16384" width="9.140625" style="2"/>
  </cols>
  <sheetData>
    <row r="1" spans="1:9" ht="15.75" x14ac:dyDescent="0.25">
      <c r="A1" s="21" t="s">
        <v>113</v>
      </c>
      <c r="B1" s="1"/>
      <c r="C1" s="1"/>
      <c r="D1" s="1"/>
      <c r="E1" s="1"/>
      <c r="F1" s="1"/>
    </row>
    <row r="2" spans="1:9" x14ac:dyDescent="0.25">
      <c r="A2" s="21" t="s">
        <v>93</v>
      </c>
      <c r="B2"/>
      <c r="C2"/>
      <c r="D2"/>
      <c r="E2"/>
      <c r="F2"/>
      <c r="G2"/>
      <c r="H2"/>
      <c r="I2"/>
    </row>
    <row r="3" spans="1:9" x14ac:dyDescent="0.25">
      <c r="A3" s="21" t="s">
        <v>80</v>
      </c>
      <c r="B3"/>
      <c r="C3"/>
      <c r="D3"/>
      <c r="E3"/>
      <c r="F3"/>
      <c r="G3"/>
      <c r="H3"/>
      <c r="I3"/>
    </row>
    <row r="4" spans="1:9" s="5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2" t="s">
        <v>94</v>
      </c>
      <c r="B5" s="2">
        <v>1449403168</v>
      </c>
      <c r="C5" s="2">
        <v>1538100495</v>
      </c>
      <c r="D5" s="2">
        <v>1606179151</v>
      </c>
      <c r="E5" s="4">
        <v>1950669640</v>
      </c>
      <c r="F5" s="2">
        <v>3230399440</v>
      </c>
      <c r="G5" s="2">
        <v>2596522783</v>
      </c>
      <c r="H5" s="2">
        <v>4045370113</v>
      </c>
      <c r="I5" s="2">
        <v>5886618716</v>
      </c>
    </row>
    <row r="6" spans="1:9" x14ac:dyDescent="0.25">
      <c r="A6" t="s">
        <v>7</v>
      </c>
      <c r="B6" s="12">
        <v>927346765</v>
      </c>
      <c r="C6" s="12">
        <v>1011327216</v>
      </c>
      <c r="D6" s="12">
        <v>1081228157</v>
      </c>
      <c r="E6" s="12">
        <v>1338182134</v>
      </c>
      <c r="F6" s="12">
        <v>2228086285</v>
      </c>
      <c r="G6" s="12">
        <v>1817778656</v>
      </c>
      <c r="H6" s="12">
        <v>3009141464</v>
      </c>
      <c r="I6" s="12">
        <v>4592915543</v>
      </c>
    </row>
    <row r="7" spans="1:9" x14ac:dyDescent="0.25">
      <c r="A7" s="22" t="s">
        <v>5</v>
      </c>
      <c r="B7" s="3">
        <f>B5-B6</f>
        <v>522056403</v>
      </c>
      <c r="C7" s="3">
        <f t="shared" ref="C7:G7" si="0">C5-C6</f>
        <v>526773279</v>
      </c>
      <c r="D7" s="3">
        <f t="shared" si="0"/>
        <v>524950994</v>
      </c>
      <c r="E7" s="3">
        <f t="shared" si="0"/>
        <v>612487506</v>
      </c>
      <c r="F7" s="3">
        <f t="shared" si="0"/>
        <v>1002313155</v>
      </c>
      <c r="G7" s="3">
        <f t="shared" si="0"/>
        <v>778744127</v>
      </c>
      <c r="H7" s="3">
        <f t="shared" ref="H7:I7" si="1">H5-H6</f>
        <v>1036228649</v>
      </c>
      <c r="I7" s="3">
        <f t="shared" si="1"/>
        <v>1293703173</v>
      </c>
    </row>
    <row r="8" spans="1:9" x14ac:dyDescent="0.25">
      <c r="A8" s="20"/>
      <c r="B8" s="3"/>
      <c r="C8" s="3"/>
      <c r="D8" s="3"/>
      <c r="E8" s="3"/>
      <c r="F8" s="3"/>
      <c r="G8" s="3"/>
      <c r="H8" s="3"/>
      <c r="I8" s="3"/>
    </row>
    <row r="9" spans="1:9" x14ac:dyDescent="0.25">
      <c r="A9" s="22" t="s">
        <v>95</v>
      </c>
      <c r="B9" s="3">
        <f>SUM(B10:B11)</f>
        <v>212686219</v>
      </c>
      <c r="C9" s="3">
        <f t="shared" ref="C9:I9" si="2">SUM(C10:C11)</f>
        <v>227322251</v>
      </c>
      <c r="D9" s="3">
        <f t="shared" si="2"/>
        <v>224842373</v>
      </c>
      <c r="E9" s="3">
        <f t="shared" si="2"/>
        <v>312698321</v>
      </c>
      <c r="F9" s="3">
        <f t="shared" si="2"/>
        <v>602382335</v>
      </c>
      <c r="G9" s="3">
        <f t="shared" si="2"/>
        <v>474566045</v>
      </c>
      <c r="H9" s="3">
        <f t="shared" si="2"/>
        <v>754724921</v>
      </c>
      <c r="I9" s="3">
        <f t="shared" si="2"/>
        <v>1254557951</v>
      </c>
    </row>
    <row r="10" spans="1:9" x14ac:dyDescent="0.25">
      <c r="A10" s="4" t="s">
        <v>30</v>
      </c>
      <c r="B10" s="4">
        <v>199804801</v>
      </c>
      <c r="C10" s="4">
        <v>208798603</v>
      </c>
      <c r="D10" s="4">
        <v>208557860</v>
      </c>
      <c r="E10" s="4">
        <v>233576803</v>
      </c>
      <c r="F10" s="4">
        <v>427444084</v>
      </c>
      <c r="G10" s="4">
        <v>384039990</v>
      </c>
      <c r="H10" s="4">
        <v>485103764</v>
      </c>
      <c r="I10" s="4">
        <v>630342969</v>
      </c>
    </row>
    <row r="11" spans="1:9" x14ac:dyDescent="0.25">
      <c r="A11" s="4" t="s">
        <v>31</v>
      </c>
      <c r="B11" s="4">
        <v>12881418</v>
      </c>
      <c r="C11" s="4">
        <v>18523648</v>
      </c>
      <c r="D11" s="4">
        <v>16284513</v>
      </c>
      <c r="E11" s="4">
        <v>79121518</v>
      </c>
      <c r="F11" s="4">
        <v>174938251</v>
      </c>
      <c r="G11" s="4">
        <v>90526055</v>
      </c>
      <c r="H11" s="4">
        <v>269621157</v>
      </c>
      <c r="I11" s="4">
        <v>624214982</v>
      </c>
    </row>
    <row r="12" spans="1:9" x14ac:dyDescent="0.25">
      <c r="A12" s="22" t="s">
        <v>6</v>
      </c>
      <c r="B12" s="3">
        <f>B7-B9</f>
        <v>309370184</v>
      </c>
      <c r="C12" s="3">
        <f t="shared" ref="C12:G12" si="3">C7-C9</f>
        <v>299451028</v>
      </c>
      <c r="D12" s="3">
        <f t="shared" si="3"/>
        <v>300108621</v>
      </c>
      <c r="E12" s="3">
        <f t="shared" si="3"/>
        <v>299789185</v>
      </c>
      <c r="F12" s="3">
        <f t="shared" si="3"/>
        <v>399930820</v>
      </c>
      <c r="G12" s="3">
        <f t="shared" si="3"/>
        <v>304178082</v>
      </c>
      <c r="H12" s="3">
        <f t="shared" ref="H12:I12" si="4">H7-H9</f>
        <v>281503728</v>
      </c>
      <c r="I12" s="3">
        <f t="shared" si="4"/>
        <v>39145222</v>
      </c>
    </row>
    <row r="13" spans="1:9" x14ac:dyDescent="0.25">
      <c r="A13" s="24" t="s">
        <v>96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4" t="s">
        <v>117</v>
      </c>
      <c r="B14" s="4"/>
      <c r="C14" s="4"/>
      <c r="D14" s="4"/>
      <c r="E14" s="4"/>
      <c r="F14" s="4"/>
      <c r="G14" s="4"/>
      <c r="H14" s="4">
        <v>-278792</v>
      </c>
      <c r="I14" s="4">
        <v>-506643</v>
      </c>
    </row>
    <row r="15" spans="1:9" x14ac:dyDescent="0.25">
      <c r="A15" s="4" t="s">
        <v>32</v>
      </c>
      <c r="B15" s="4">
        <v>39179095</v>
      </c>
      <c r="C15" s="4">
        <v>42846253</v>
      </c>
      <c r="D15" s="4">
        <v>34334950</v>
      </c>
      <c r="E15" s="4">
        <v>29855238</v>
      </c>
      <c r="F15" s="13">
        <v>13005266</v>
      </c>
      <c r="G15" s="13">
        <v>5467202</v>
      </c>
      <c r="H15" s="13">
        <v>4988363</v>
      </c>
      <c r="I15" s="13">
        <v>14529326</v>
      </c>
    </row>
    <row r="16" spans="1:9" x14ac:dyDescent="0.25">
      <c r="A16" s="22" t="s">
        <v>97</v>
      </c>
      <c r="B16" s="3">
        <f>B12+B14+B15</f>
        <v>348549279</v>
      </c>
      <c r="C16" s="3">
        <f t="shared" ref="C16:I16" si="5">C12+C14+C15</f>
        <v>342297281</v>
      </c>
      <c r="D16" s="3">
        <f t="shared" si="5"/>
        <v>334443571</v>
      </c>
      <c r="E16" s="3">
        <f t="shared" si="5"/>
        <v>329644423</v>
      </c>
      <c r="F16" s="3">
        <f t="shared" si="5"/>
        <v>412936086</v>
      </c>
      <c r="G16" s="3">
        <f t="shared" si="5"/>
        <v>309645284</v>
      </c>
      <c r="H16" s="3">
        <f t="shared" si="5"/>
        <v>286213299</v>
      </c>
      <c r="I16" s="3">
        <f t="shared" si="5"/>
        <v>53167905</v>
      </c>
    </row>
    <row r="17" spans="1:9" x14ac:dyDescent="0.25">
      <c r="A17" t="s">
        <v>98</v>
      </c>
      <c r="B17" s="13">
        <v>15246662</v>
      </c>
      <c r="C17" s="13">
        <v>14256385</v>
      </c>
      <c r="D17" s="13">
        <v>14290886</v>
      </c>
      <c r="E17" s="13">
        <v>15697354</v>
      </c>
      <c r="F17" s="4">
        <v>19663914</v>
      </c>
      <c r="G17" s="4">
        <v>14747744</v>
      </c>
      <c r="H17" s="4">
        <v>18304914</v>
      </c>
      <c r="I17" s="4">
        <v>9532404</v>
      </c>
    </row>
    <row r="18" spans="1:9" x14ac:dyDescent="0.25">
      <c r="A18" s="22" t="s">
        <v>99</v>
      </c>
      <c r="B18" s="14">
        <f>B16-B17</f>
        <v>333302617</v>
      </c>
      <c r="C18" s="14">
        <f t="shared" ref="C18:I18" si="6">C16-C17</f>
        <v>328040896</v>
      </c>
      <c r="D18" s="14">
        <f t="shared" si="6"/>
        <v>320152685</v>
      </c>
      <c r="E18" s="14">
        <f t="shared" si="6"/>
        <v>313947069</v>
      </c>
      <c r="F18" s="14">
        <f t="shared" si="6"/>
        <v>393272172</v>
      </c>
      <c r="G18" s="14">
        <f t="shared" si="6"/>
        <v>294897540</v>
      </c>
      <c r="H18" s="14">
        <f t="shared" si="6"/>
        <v>267908385</v>
      </c>
      <c r="I18" s="14">
        <f t="shared" si="6"/>
        <v>43635501</v>
      </c>
    </row>
    <row r="19" spans="1:9" s="4" customFormat="1" x14ac:dyDescent="0.25">
      <c r="A19" s="26" t="s">
        <v>47</v>
      </c>
      <c r="B19" s="13">
        <v>4285097</v>
      </c>
      <c r="C19" s="13">
        <v>2661603</v>
      </c>
      <c r="D19" s="13">
        <v>10432685</v>
      </c>
      <c r="E19" s="13">
        <v>12544908</v>
      </c>
      <c r="F19" s="13">
        <v>5461683</v>
      </c>
      <c r="G19" s="13"/>
      <c r="H19" s="13"/>
      <c r="I19" s="13"/>
    </row>
    <row r="20" spans="1:9" s="29" customFormat="1" x14ac:dyDescent="0.25">
      <c r="A20" s="27"/>
      <c r="B20" s="28">
        <f>B18-B19</f>
        <v>329017520</v>
      </c>
      <c r="C20" s="28">
        <f>C18-C19</f>
        <v>325379293</v>
      </c>
      <c r="D20" s="28">
        <f t="shared" ref="D20:E20" si="7">D18-D19</f>
        <v>309720000</v>
      </c>
      <c r="E20" s="28">
        <f t="shared" si="7"/>
        <v>301402161</v>
      </c>
      <c r="F20" s="28">
        <f t="shared" ref="F20" si="8">F18-F19</f>
        <v>387810489</v>
      </c>
      <c r="G20" s="28">
        <f t="shared" ref="G20" si="9">G18-G19</f>
        <v>294897540</v>
      </c>
      <c r="H20" s="28">
        <f t="shared" ref="H20:I20" si="10">H18-H19</f>
        <v>267908385</v>
      </c>
      <c r="I20" s="28">
        <f t="shared" si="10"/>
        <v>43635501</v>
      </c>
    </row>
    <row r="21" spans="1:9" x14ac:dyDescent="0.25">
      <c r="B21" s="14"/>
      <c r="C21" s="14"/>
      <c r="D21" s="14"/>
      <c r="E21" s="14"/>
      <c r="F21" s="3"/>
      <c r="G21" s="3"/>
      <c r="H21" s="3"/>
      <c r="I21" s="3"/>
    </row>
    <row r="22" spans="1:9" x14ac:dyDescent="0.25">
      <c r="A22" s="25" t="s">
        <v>100</v>
      </c>
      <c r="B22" s="14">
        <f>SUM(B23:B24)</f>
        <v>-80576462</v>
      </c>
      <c r="C22" s="14">
        <f t="shared" ref="C22:G22" si="11">SUM(C23:C24)</f>
        <v>-94435332</v>
      </c>
      <c r="D22" s="14">
        <f t="shared" si="11"/>
        <v>-83285884</v>
      </c>
      <c r="E22" s="14">
        <f t="shared" si="11"/>
        <v>-71386954</v>
      </c>
      <c r="F22" s="14">
        <v>-106690912</v>
      </c>
      <c r="G22" s="14">
        <f t="shared" si="11"/>
        <v>-87047656</v>
      </c>
      <c r="H22" s="14">
        <f t="shared" ref="H22:I22" si="12">SUM(H23:H24)</f>
        <v>-88419372</v>
      </c>
      <c r="I22" s="14">
        <f t="shared" si="12"/>
        <v>44838086</v>
      </c>
    </row>
    <row r="23" spans="1:9" x14ac:dyDescent="0.25">
      <c r="A23" s="4" t="s">
        <v>15</v>
      </c>
      <c r="B23" s="13">
        <v>-67658238</v>
      </c>
      <c r="C23" s="4">
        <v>-79898862</v>
      </c>
      <c r="D23" s="13">
        <v>-70856340</v>
      </c>
      <c r="E23" s="13">
        <v>-65691297</v>
      </c>
      <c r="F23" s="4"/>
      <c r="G23" s="4">
        <v>-73110162</v>
      </c>
      <c r="H23" s="4">
        <v>-83352901</v>
      </c>
      <c r="I23" s="4">
        <v>-70971861</v>
      </c>
    </row>
    <row r="24" spans="1:9" x14ac:dyDescent="0.25">
      <c r="A24" s="4" t="s">
        <v>16</v>
      </c>
      <c r="B24" s="13">
        <v>-12918224</v>
      </c>
      <c r="C24" s="4">
        <v>-14536470</v>
      </c>
      <c r="D24" s="13">
        <v>-12429544</v>
      </c>
      <c r="E24" s="13">
        <v>-5695657</v>
      </c>
      <c r="F24" s="4"/>
      <c r="G24" s="4">
        <v>-13937494</v>
      </c>
      <c r="H24" s="4">
        <v>-5066471</v>
      </c>
      <c r="I24" s="4">
        <v>115809947</v>
      </c>
    </row>
    <row r="25" spans="1:9" x14ac:dyDescent="0.25">
      <c r="A25" s="22" t="s">
        <v>101</v>
      </c>
      <c r="B25" s="15">
        <f>B20+B22</f>
        <v>248441058</v>
      </c>
      <c r="C25" s="15">
        <f>C20+C22</f>
        <v>230943961</v>
      </c>
      <c r="D25" s="15">
        <f t="shared" ref="D25:I25" si="13">D20+D22</f>
        <v>226434116</v>
      </c>
      <c r="E25" s="15">
        <f t="shared" si="13"/>
        <v>230015207</v>
      </c>
      <c r="F25" s="15">
        <f t="shared" si="13"/>
        <v>281119577</v>
      </c>
      <c r="G25" s="15">
        <f t="shared" si="13"/>
        <v>207849884</v>
      </c>
      <c r="H25" s="15">
        <f t="shared" si="13"/>
        <v>179489013</v>
      </c>
      <c r="I25" s="15">
        <f t="shared" si="13"/>
        <v>88473587</v>
      </c>
    </row>
    <row r="26" spans="1:9" x14ac:dyDescent="0.25">
      <c r="A26" s="20"/>
      <c r="B26" s="14"/>
      <c r="C26" s="14"/>
      <c r="D26" s="14"/>
      <c r="E26" s="14"/>
      <c r="F26" s="14"/>
      <c r="G26" s="14"/>
      <c r="H26" s="14"/>
      <c r="I26" s="14"/>
    </row>
    <row r="27" spans="1:9" s="7" customFormat="1" x14ac:dyDescent="0.25">
      <c r="A27" s="22" t="s">
        <v>102</v>
      </c>
      <c r="B27" s="17">
        <f>B25/('1'!B52/10)</f>
        <v>5.0030016673916196</v>
      </c>
      <c r="C27" s="17">
        <f>C25/('1'!C52/10)</f>
        <v>4.0440456328068146</v>
      </c>
      <c r="D27" s="17">
        <f>D25/('1'!D52/10)</f>
        <v>3.3042283431126092</v>
      </c>
      <c r="E27" s="17">
        <f>E25/('1'!E52/10)</f>
        <v>3.356485231740935</v>
      </c>
      <c r="F27" s="17">
        <f>F25/('1'!F52/10)</f>
        <v>4.1022231567226717</v>
      </c>
      <c r="G27" s="17">
        <f>G25/('1'!G52/10)</f>
        <v>3.0330388810556621</v>
      </c>
      <c r="H27" s="17">
        <f>H25/('1'!H52/10)</f>
        <v>2.6191843106888872</v>
      </c>
      <c r="I27" s="17"/>
    </row>
    <row r="28" spans="1:9" x14ac:dyDescent="0.25">
      <c r="A28" s="24" t="s">
        <v>103</v>
      </c>
      <c r="B28" s="2">
        <f>'1'!B52/10</f>
        <v>49658400</v>
      </c>
      <c r="C28" s="2">
        <f>'1'!C52/10</f>
        <v>57107160</v>
      </c>
      <c r="D28" s="2">
        <f>'1'!D52/10</f>
        <v>68528592</v>
      </c>
      <c r="E28" s="2">
        <f>'1'!E52/10</f>
        <v>68528592</v>
      </c>
      <c r="F28" s="2">
        <f>'1'!F52/10</f>
        <v>68528592</v>
      </c>
      <c r="G28" s="2">
        <f>'1'!G52/10</f>
        <v>68528592</v>
      </c>
      <c r="H28" s="2">
        <f>'1'!H52/10</f>
        <v>68528592</v>
      </c>
    </row>
    <row r="51" spans="1:2" x14ac:dyDescent="0.25">
      <c r="A51" s="16"/>
      <c r="B5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6"/>
  <sheetViews>
    <sheetView tabSelected="1" workbookViewId="0">
      <pane xSplit="1" ySplit="4" topLeftCell="B42" activePane="bottomRight" state="frozen"/>
      <selection pane="topRight" activeCell="B1" sqref="B1"/>
      <selection pane="bottomLeft" activeCell="A6" sqref="A6"/>
      <selection pane="bottomRight" activeCell="E58" sqref="E58"/>
    </sheetView>
  </sheetViews>
  <sheetFormatPr defaultRowHeight="15" x14ac:dyDescent="0.25"/>
  <cols>
    <col min="1" max="1" width="34.28515625" style="2" customWidth="1"/>
    <col min="2" max="9" width="15" style="2" bestFit="1" customWidth="1"/>
    <col min="10" max="16384" width="9.140625" style="2"/>
  </cols>
  <sheetData>
    <row r="1" spans="1:9" ht="15.75" x14ac:dyDescent="0.25">
      <c r="A1" s="21" t="s">
        <v>113</v>
      </c>
      <c r="B1" s="1"/>
      <c r="C1" s="1"/>
      <c r="D1" s="1"/>
      <c r="E1" s="1"/>
      <c r="F1" s="1"/>
    </row>
    <row r="2" spans="1:9" x14ac:dyDescent="0.25">
      <c r="A2" s="21" t="s">
        <v>84</v>
      </c>
      <c r="B2"/>
      <c r="C2"/>
      <c r="D2"/>
      <c r="E2"/>
      <c r="F2"/>
      <c r="G2"/>
      <c r="H2"/>
    </row>
    <row r="3" spans="1:9" x14ac:dyDescent="0.25">
      <c r="A3" s="21" t="s">
        <v>80</v>
      </c>
      <c r="B3"/>
      <c r="C3"/>
      <c r="D3"/>
      <c r="E3"/>
      <c r="F3"/>
      <c r="G3"/>
      <c r="H3"/>
    </row>
    <row r="4" spans="1:9" s="5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 s="33">
        <v>2019</v>
      </c>
    </row>
    <row r="5" spans="1:9" x14ac:dyDescent="0.25">
      <c r="A5" s="22" t="s">
        <v>85</v>
      </c>
    </row>
    <row r="6" spans="1:9" x14ac:dyDescent="0.25">
      <c r="A6" s="2" t="s">
        <v>33</v>
      </c>
      <c r="B6" s="2">
        <v>1377979487</v>
      </c>
      <c r="C6" s="2">
        <v>1485926565</v>
      </c>
      <c r="D6" s="2">
        <v>1595253845</v>
      </c>
      <c r="E6" s="2">
        <v>1924100804</v>
      </c>
      <c r="F6" s="2">
        <v>3078781150</v>
      </c>
      <c r="G6" s="2">
        <v>2599750877</v>
      </c>
      <c r="H6" s="2">
        <v>3948752024</v>
      </c>
      <c r="I6" s="2">
        <v>5593470544</v>
      </c>
    </row>
    <row r="7" spans="1:9" x14ac:dyDescent="0.25">
      <c r="A7" s="4" t="s">
        <v>34</v>
      </c>
      <c r="B7" s="2">
        <v>39179095</v>
      </c>
      <c r="C7" s="2">
        <v>42846253</v>
      </c>
      <c r="D7" s="2">
        <v>34334950</v>
      </c>
      <c r="E7" s="2">
        <v>29855238</v>
      </c>
      <c r="F7" s="2">
        <v>13005266</v>
      </c>
      <c r="G7" s="2">
        <v>5467202</v>
      </c>
      <c r="H7" s="2">
        <v>4988363</v>
      </c>
      <c r="I7" s="2">
        <v>5841972</v>
      </c>
    </row>
    <row r="8" spans="1:9" x14ac:dyDescent="0.25">
      <c r="A8" s="4" t="s">
        <v>35</v>
      </c>
      <c r="B8" s="2">
        <v>-1088484595</v>
      </c>
      <c r="C8" s="2">
        <v>-1403356996</v>
      </c>
      <c r="D8" s="2">
        <v>-1251117981</v>
      </c>
      <c r="E8" s="2">
        <v>-1651479402</v>
      </c>
      <c r="F8" s="2">
        <v>-2985989897</v>
      </c>
      <c r="G8" s="2">
        <v>-2415048319</v>
      </c>
      <c r="H8" s="2">
        <v>-3769138434</v>
      </c>
      <c r="I8" s="2">
        <v>-4895669999</v>
      </c>
    </row>
    <row r="9" spans="1:9" x14ac:dyDescent="0.25">
      <c r="A9" s="4" t="s">
        <v>117</v>
      </c>
      <c r="I9" s="2">
        <v>-506643</v>
      </c>
    </row>
    <row r="10" spans="1:9" x14ac:dyDescent="0.25">
      <c r="A10" s="4" t="s">
        <v>38</v>
      </c>
      <c r="B10" s="2">
        <v>-12881418</v>
      </c>
      <c r="C10" s="2">
        <v>-18523648</v>
      </c>
      <c r="D10" s="2">
        <v>-16284513</v>
      </c>
      <c r="E10" s="2">
        <v>-79121518</v>
      </c>
      <c r="F10" s="2">
        <v>-174938251</v>
      </c>
      <c r="G10" s="2">
        <v>0</v>
      </c>
    </row>
    <row r="11" spans="1:9" x14ac:dyDescent="0.25">
      <c r="A11" s="4" t="s">
        <v>36</v>
      </c>
      <c r="B11" s="2">
        <v>-51594198</v>
      </c>
      <c r="C11" s="2">
        <v>-62764176</v>
      </c>
      <c r="D11" s="2">
        <v>-85703307</v>
      </c>
      <c r="E11" s="2">
        <v>-98314027</v>
      </c>
      <c r="F11" s="2">
        <v>-68998679</v>
      </c>
      <c r="G11" s="2">
        <v>-92410490</v>
      </c>
      <c r="H11" s="2">
        <v>-124388027</v>
      </c>
      <c r="I11" s="2">
        <v>-126549948</v>
      </c>
    </row>
    <row r="12" spans="1:9" ht="15.75" x14ac:dyDescent="0.25">
      <c r="A12" s="23"/>
      <c r="B12" s="8">
        <f t="shared" ref="B12:I12" si="0">SUM(B6:B11)</f>
        <v>264198371</v>
      </c>
      <c r="C12" s="8">
        <f t="shared" si="0"/>
        <v>44127998</v>
      </c>
      <c r="D12" s="8">
        <f t="shared" si="0"/>
        <v>276482994</v>
      </c>
      <c r="E12" s="8">
        <f t="shared" si="0"/>
        <v>125041095</v>
      </c>
      <c r="F12" s="8">
        <f t="shared" si="0"/>
        <v>-138140411</v>
      </c>
      <c r="G12" s="8">
        <f t="shared" si="0"/>
        <v>97759270</v>
      </c>
      <c r="H12" s="8">
        <f t="shared" si="0"/>
        <v>60213926</v>
      </c>
      <c r="I12" s="8">
        <f t="shared" si="0"/>
        <v>576585926</v>
      </c>
    </row>
    <row r="13" spans="1:9" ht="15.75" x14ac:dyDescent="0.25">
      <c r="A13" s="23"/>
    </row>
    <row r="14" spans="1:9" x14ac:dyDescent="0.25">
      <c r="A14" s="22" t="s">
        <v>86</v>
      </c>
    </row>
    <row r="15" spans="1:9" x14ac:dyDescent="0.25">
      <c r="A15" s="9" t="s">
        <v>9</v>
      </c>
      <c r="B15" s="2">
        <v>-168718342</v>
      </c>
      <c r="C15" s="2">
        <v>-197151741</v>
      </c>
      <c r="D15" s="2">
        <v>-171742137</v>
      </c>
      <c r="E15" s="2">
        <v>-34771060</v>
      </c>
      <c r="F15" s="2">
        <v>-117951062</v>
      </c>
      <c r="G15" s="2">
        <v>-355659148</v>
      </c>
      <c r="H15" s="2">
        <v>-706977040</v>
      </c>
      <c r="I15" s="2">
        <v>-517086526</v>
      </c>
    </row>
    <row r="16" spans="1:9" x14ac:dyDescent="0.25">
      <c r="A16" s="10" t="s">
        <v>118</v>
      </c>
      <c r="I16" s="2">
        <v>-707500</v>
      </c>
    </row>
    <row r="17" spans="1:9" x14ac:dyDescent="0.25">
      <c r="A17" s="9" t="s">
        <v>18</v>
      </c>
      <c r="B17" s="2">
        <v>0</v>
      </c>
      <c r="C17" s="2">
        <v>-483704773</v>
      </c>
      <c r="D17" s="2">
        <v>-41468092</v>
      </c>
      <c r="E17" s="2">
        <v>-375327003</v>
      </c>
      <c r="F17" s="2">
        <v>-594902650</v>
      </c>
      <c r="G17" s="2">
        <v>-2532198461</v>
      </c>
      <c r="H17" s="2">
        <v>-1575958974</v>
      </c>
      <c r="I17" s="2">
        <v>-726726042</v>
      </c>
    </row>
    <row r="18" spans="1:9" x14ac:dyDescent="0.25">
      <c r="A18" s="9" t="s">
        <v>66</v>
      </c>
      <c r="G18" s="2">
        <v>-8658686</v>
      </c>
      <c r="H18" s="2">
        <v>-109850636</v>
      </c>
      <c r="I18" s="2">
        <v>-76886001</v>
      </c>
    </row>
    <row r="19" spans="1:9" x14ac:dyDescent="0.25">
      <c r="A19" s="9" t="s">
        <v>67</v>
      </c>
      <c r="G19" s="2">
        <v>-1200000</v>
      </c>
      <c r="I19" s="2">
        <v>1200000</v>
      </c>
    </row>
    <row r="20" spans="1:9" x14ac:dyDescent="0.25">
      <c r="A20" s="9" t="s">
        <v>63</v>
      </c>
      <c r="G20" s="2">
        <v>-15000000</v>
      </c>
    </row>
    <row r="21" spans="1:9" x14ac:dyDescent="0.25">
      <c r="A21" s="9" t="s">
        <v>119</v>
      </c>
      <c r="I21" s="2">
        <v>14119029</v>
      </c>
    </row>
    <row r="22" spans="1:9" ht="30" x14ac:dyDescent="0.25">
      <c r="A22" s="34" t="s">
        <v>54</v>
      </c>
      <c r="D22" s="2">
        <v>-42926847</v>
      </c>
      <c r="I22" s="2">
        <v>15114909</v>
      </c>
    </row>
    <row r="23" spans="1:9" ht="30" x14ac:dyDescent="0.25">
      <c r="A23" s="9" t="s">
        <v>37</v>
      </c>
      <c r="B23" s="2">
        <v>-8414848</v>
      </c>
      <c r="C23" s="2">
        <v>6238228</v>
      </c>
    </row>
    <row r="24" spans="1:9" x14ac:dyDescent="0.25">
      <c r="A24" s="9" t="s">
        <v>22</v>
      </c>
      <c r="H24" s="2">
        <v>533894</v>
      </c>
      <c r="I24" s="2">
        <v>2064383</v>
      </c>
    </row>
    <row r="25" spans="1:9" x14ac:dyDescent="0.25">
      <c r="A25" s="9" t="s">
        <v>55</v>
      </c>
      <c r="D25" s="2">
        <v>1846927</v>
      </c>
      <c r="F25" s="2">
        <v>-9816580</v>
      </c>
      <c r="G25" s="2">
        <v>-263484</v>
      </c>
      <c r="H25" s="2">
        <v>-748028</v>
      </c>
      <c r="I25" s="2">
        <v>1212207</v>
      </c>
    </row>
    <row r="26" spans="1:9" x14ac:dyDescent="0.25">
      <c r="A26" s="9" t="s">
        <v>45</v>
      </c>
      <c r="B26" s="2">
        <v>-105000</v>
      </c>
      <c r="C26" s="2">
        <v>-1051000</v>
      </c>
      <c r="D26" s="2">
        <v>-1586402</v>
      </c>
      <c r="E26" s="2">
        <v>-2993776</v>
      </c>
      <c r="F26" s="2">
        <v>-7014299</v>
      </c>
      <c r="G26" s="2">
        <v>0</v>
      </c>
    </row>
    <row r="27" spans="1:9" x14ac:dyDescent="0.25">
      <c r="A27" s="9" t="s">
        <v>48</v>
      </c>
    </row>
    <row r="28" spans="1:9" x14ac:dyDescent="0.25">
      <c r="A28" s="20"/>
      <c r="B28" s="8">
        <f t="shared" ref="B28:I28" si="1">SUM(B15:B26)</f>
        <v>-177238190</v>
      </c>
      <c r="C28" s="8">
        <f t="shared" si="1"/>
        <v>-675669286</v>
      </c>
      <c r="D28" s="8">
        <f t="shared" si="1"/>
        <v>-255876551</v>
      </c>
      <c r="E28" s="8">
        <f t="shared" si="1"/>
        <v>-413091839</v>
      </c>
      <c r="F28" s="8">
        <f t="shared" si="1"/>
        <v>-729684591</v>
      </c>
      <c r="G28" s="8">
        <f t="shared" si="1"/>
        <v>-2912979779</v>
      </c>
      <c r="H28" s="8">
        <f t="shared" si="1"/>
        <v>-2393000784</v>
      </c>
      <c r="I28" s="8">
        <f t="shared" si="1"/>
        <v>-1287695541</v>
      </c>
    </row>
    <row r="29" spans="1:9" x14ac:dyDescent="0.25">
      <c r="A29"/>
    </row>
    <row r="30" spans="1:9" x14ac:dyDescent="0.25">
      <c r="A30" s="22" t="s">
        <v>87</v>
      </c>
    </row>
    <row r="31" spans="1:9" s="4" customFormat="1" x14ac:dyDescent="0.25">
      <c r="A31" s="4" t="s">
        <v>56</v>
      </c>
      <c r="D31" s="4">
        <v>100000000</v>
      </c>
    </row>
    <row r="32" spans="1:9" x14ac:dyDescent="0.25">
      <c r="A32" s="4" t="s">
        <v>49</v>
      </c>
      <c r="B32" s="4">
        <v>-34000000</v>
      </c>
      <c r="C32" s="4">
        <v>0</v>
      </c>
      <c r="D32" s="4">
        <v>0</v>
      </c>
      <c r="E32" s="4">
        <v>250000000</v>
      </c>
      <c r="F32" s="4">
        <v>-250000000</v>
      </c>
      <c r="G32" s="4">
        <v>0</v>
      </c>
    </row>
    <row r="33" spans="1:9" x14ac:dyDescent="0.25">
      <c r="A33" s="4" t="s">
        <v>61</v>
      </c>
      <c r="B33" s="4"/>
      <c r="C33" s="4"/>
      <c r="D33" s="4"/>
      <c r="E33" s="4"/>
      <c r="F33" s="4">
        <v>50</v>
      </c>
      <c r="G33" s="4"/>
    </row>
    <row r="34" spans="1:9" x14ac:dyDescent="0.25">
      <c r="A34" s="4" t="s">
        <v>50</v>
      </c>
      <c r="B34" s="4">
        <v>-27331536</v>
      </c>
      <c r="C34" s="4">
        <v>-30571107</v>
      </c>
      <c r="D34" s="4">
        <v>-18168847</v>
      </c>
      <c r="E34" s="4"/>
      <c r="F34" s="4"/>
      <c r="G34" s="4"/>
    </row>
    <row r="35" spans="1:9" x14ac:dyDescent="0.25">
      <c r="A35" s="4" t="s">
        <v>68</v>
      </c>
      <c r="B35" s="4"/>
      <c r="C35" s="4"/>
      <c r="D35" s="4"/>
      <c r="E35" s="4"/>
      <c r="F35" s="4"/>
      <c r="G35" s="4">
        <v>-90526055</v>
      </c>
      <c r="I35" s="2">
        <v>-624214982</v>
      </c>
    </row>
    <row r="36" spans="1:9" x14ac:dyDescent="0.25">
      <c r="A36" s="4" t="s">
        <v>69</v>
      </c>
      <c r="B36" s="4"/>
      <c r="C36" s="4"/>
      <c r="D36" s="4"/>
      <c r="E36" s="4"/>
      <c r="F36" s="4"/>
      <c r="G36" s="4">
        <v>120000230</v>
      </c>
      <c r="H36" s="2">
        <v>-60000000</v>
      </c>
    </row>
    <row r="37" spans="1:9" x14ac:dyDescent="0.25">
      <c r="A37" s="4" t="s">
        <v>43</v>
      </c>
      <c r="B37" s="4">
        <v>0</v>
      </c>
      <c r="C37" s="4"/>
      <c r="D37" s="4"/>
      <c r="F37" s="4"/>
      <c r="G37" s="4"/>
      <c r="H37" s="2">
        <v>50000000</v>
      </c>
    </row>
    <row r="38" spans="1:9" x14ac:dyDescent="0.25">
      <c r="A38" s="4" t="s">
        <v>57</v>
      </c>
      <c r="B38" s="4"/>
      <c r="C38" s="4"/>
      <c r="D38" s="4">
        <v>3833744</v>
      </c>
      <c r="F38" s="4"/>
      <c r="G38" s="4"/>
    </row>
    <row r="39" spans="1:9" x14ac:dyDescent="0.25">
      <c r="A39" s="4" t="s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/>
      <c r="H39" s="4">
        <v>-269621157</v>
      </c>
    </row>
    <row r="40" spans="1:9" x14ac:dyDescent="0.25">
      <c r="A40" s="4" t="s">
        <v>70</v>
      </c>
      <c r="B40" s="4"/>
      <c r="C40" s="4"/>
      <c r="D40" s="4"/>
      <c r="E40" s="4"/>
      <c r="F40" s="4"/>
      <c r="G40" s="4">
        <v>52600000</v>
      </c>
      <c r="H40" s="2">
        <v>622373431</v>
      </c>
      <c r="I40" s="2">
        <v>340809202</v>
      </c>
    </row>
    <row r="41" spans="1:9" x14ac:dyDescent="0.25">
      <c r="A41" s="4" t="s">
        <v>51</v>
      </c>
      <c r="B41" s="4">
        <v>144112526</v>
      </c>
      <c r="C41" s="4"/>
      <c r="D41" s="4"/>
      <c r="E41" s="4"/>
      <c r="F41" s="4"/>
      <c r="G41" s="4"/>
    </row>
    <row r="42" spans="1:9" x14ac:dyDescent="0.25">
      <c r="A42" s="4" t="s">
        <v>62</v>
      </c>
      <c r="B42" s="4"/>
      <c r="C42" s="4"/>
      <c r="D42" s="4"/>
      <c r="E42" s="4"/>
      <c r="F42" s="4">
        <v>70000000</v>
      </c>
      <c r="G42" s="4"/>
      <c r="H42" s="2">
        <v>-40587448</v>
      </c>
      <c r="I42" s="2">
        <v>247048065</v>
      </c>
    </row>
    <row r="43" spans="1:9" x14ac:dyDescent="0.25">
      <c r="A43" s="4" t="s">
        <v>39</v>
      </c>
      <c r="B43" s="4"/>
      <c r="C43" s="4"/>
      <c r="D43" s="4"/>
      <c r="E43" s="4"/>
      <c r="F43" s="4">
        <v>1112430933</v>
      </c>
      <c r="G43" s="4">
        <v>1944205582</v>
      </c>
      <c r="H43" s="2">
        <v>1438257805</v>
      </c>
      <c r="I43" s="2">
        <v>654378291</v>
      </c>
    </row>
    <row r="44" spans="1:9" x14ac:dyDescent="0.25">
      <c r="A44" s="4" t="s">
        <v>40</v>
      </c>
      <c r="B44" s="4">
        <v>-22138136</v>
      </c>
      <c r="C44" s="4">
        <v>617775661</v>
      </c>
      <c r="D44" s="4">
        <v>118571856</v>
      </c>
      <c r="E44" s="4">
        <v>176772696</v>
      </c>
      <c r="F44" s="4">
        <v>-334209840</v>
      </c>
      <c r="G44" s="4">
        <v>541318887</v>
      </c>
      <c r="H44" s="4">
        <v>510261947</v>
      </c>
      <c r="I44" s="2">
        <v>162814082</v>
      </c>
    </row>
    <row r="45" spans="1:9" x14ac:dyDescent="0.25">
      <c r="A45" s="4" t="s">
        <v>74</v>
      </c>
      <c r="B45" s="4"/>
      <c r="C45" s="4"/>
      <c r="D45" s="4"/>
      <c r="E45" s="4"/>
      <c r="F45" s="4"/>
      <c r="G45" s="4"/>
      <c r="H45" s="4">
        <v>43697408</v>
      </c>
    </row>
    <row r="46" spans="1:9" x14ac:dyDescent="0.25">
      <c r="A46" s="4" t="s">
        <v>41</v>
      </c>
      <c r="B46" s="4">
        <v>-78408000</v>
      </c>
      <c r="C46" s="4"/>
      <c r="D46" s="4">
        <v>0</v>
      </c>
      <c r="E46" s="4">
        <v>-98543388</v>
      </c>
      <c r="F46" s="4">
        <v>-52017107</v>
      </c>
      <c r="G46" s="4">
        <v>-54804700</v>
      </c>
      <c r="H46" s="4">
        <v>-49817006</v>
      </c>
      <c r="I46" s="2">
        <v>-68316741</v>
      </c>
    </row>
    <row r="47" spans="1:9" x14ac:dyDescent="0.25">
      <c r="A47" s="4" t="s">
        <v>52</v>
      </c>
      <c r="B47" s="4">
        <v>5628086</v>
      </c>
      <c r="C47" s="4">
        <v>-49658400</v>
      </c>
      <c r="D47" s="4"/>
      <c r="E47" s="4"/>
      <c r="F47" s="4"/>
      <c r="G47" s="4"/>
    </row>
    <row r="48" spans="1:9" x14ac:dyDescent="0.25">
      <c r="A48" s="4" t="s">
        <v>42</v>
      </c>
      <c r="B48" s="4">
        <v>0</v>
      </c>
      <c r="C48" s="4">
        <v>0</v>
      </c>
      <c r="D48" s="4">
        <v>-3833744</v>
      </c>
      <c r="E48" s="4">
        <v>0</v>
      </c>
      <c r="F48" s="4">
        <v>0</v>
      </c>
      <c r="G48" s="4">
        <v>299125193</v>
      </c>
    </row>
    <row r="49" spans="1:9" x14ac:dyDescent="0.25">
      <c r="A49" s="20"/>
      <c r="B49" s="11">
        <f>SUM(B32:B48)</f>
        <v>-12137060</v>
      </c>
      <c r="C49" s="11">
        <f>SUM(C32:C48)</f>
        <v>537546154</v>
      </c>
      <c r="D49" s="11">
        <f>SUM(D31:D48)</f>
        <v>200403009</v>
      </c>
      <c r="E49" s="11">
        <f>SUM(E32:E48)</f>
        <v>328229308</v>
      </c>
      <c r="F49" s="11">
        <f>SUM(F32:F48)</f>
        <v>546204036</v>
      </c>
      <c r="G49" s="11">
        <f>SUM(G32:G48)</f>
        <v>2811919137</v>
      </c>
      <c r="H49" s="11">
        <f>SUM(H32:H48)</f>
        <v>2244564980</v>
      </c>
      <c r="I49" s="11">
        <f>SUM(I32:I48)</f>
        <v>712517917</v>
      </c>
    </row>
    <row r="50" spans="1:9" x14ac:dyDescent="0.25">
      <c r="A50"/>
    </row>
    <row r="51" spans="1:9" x14ac:dyDescent="0.25">
      <c r="A51" s="20" t="s">
        <v>88</v>
      </c>
      <c r="B51" s="3">
        <f t="shared" ref="B51:I51" si="2">SUM(B12,B28,B49)</f>
        <v>74823121</v>
      </c>
      <c r="C51" s="3">
        <f t="shared" si="2"/>
        <v>-93995134</v>
      </c>
      <c r="D51" s="3">
        <f t="shared" si="2"/>
        <v>221009452</v>
      </c>
      <c r="E51" s="3">
        <f t="shared" si="2"/>
        <v>40178564</v>
      </c>
      <c r="F51" s="3">
        <f t="shared" si="2"/>
        <v>-321620966</v>
      </c>
      <c r="G51" s="3">
        <f t="shared" si="2"/>
        <v>-3301372</v>
      </c>
      <c r="H51" s="3">
        <f t="shared" si="2"/>
        <v>-88221878</v>
      </c>
      <c r="I51" s="3">
        <f t="shared" si="2"/>
        <v>1408302</v>
      </c>
    </row>
    <row r="52" spans="1:9" x14ac:dyDescent="0.25">
      <c r="A52" s="24" t="s">
        <v>89</v>
      </c>
      <c r="B52" s="2">
        <v>404742380</v>
      </c>
      <c r="C52" s="2">
        <v>479565502</v>
      </c>
      <c r="D52" s="2">
        <v>385570368</v>
      </c>
      <c r="E52" s="2">
        <v>606579820</v>
      </c>
      <c r="F52" s="2">
        <v>646758383</v>
      </c>
      <c r="G52" s="2">
        <v>325137417</v>
      </c>
      <c r="H52" s="2">
        <v>321836046</v>
      </c>
      <c r="I52" s="2">
        <v>233614168</v>
      </c>
    </row>
    <row r="53" spans="1:9" x14ac:dyDescent="0.25">
      <c r="A53" s="22" t="s">
        <v>90</v>
      </c>
      <c r="B53" s="3">
        <f>SUM(B51:B52)</f>
        <v>479565501</v>
      </c>
      <c r="C53" s="3">
        <f t="shared" ref="C53:I53" si="3">SUM(C51:C52)</f>
        <v>385570368</v>
      </c>
      <c r="D53" s="3">
        <f t="shared" si="3"/>
        <v>606579820</v>
      </c>
      <c r="E53" s="3">
        <f t="shared" si="3"/>
        <v>646758384</v>
      </c>
      <c r="F53" s="3">
        <f t="shared" si="3"/>
        <v>325137417</v>
      </c>
      <c r="G53" s="3">
        <f t="shared" si="3"/>
        <v>321836045</v>
      </c>
      <c r="H53" s="3">
        <f t="shared" si="3"/>
        <v>233614168</v>
      </c>
      <c r="I53" s="3">
        <f t="shared" si="3"/>
        <v>235022470</v>
      </c>
    </row>
    <row r="54" spans="1:9" x14ac:dyDescent="0.25">
      <c r="A54"/>
      <c r="B54" s="3"/>
      <c r="C54" s="3"/>
      <c r="D54" s="3"/>
      <c r="E54" s="3"/>
      <c r="F54" s="3"/>
      <c r="G54" s="3"/>
    </row>
    <row r="55" spans="1:9" s="7" customFormat="1" x14ac:dyDescent="0.25">
      <c r="A55" s="22" t="s">
        <v>91</v>
      </c>
      <c r="B55" s="6">
        <f>B12/('1'!B52/10)</f>
        <v>5.3203158176662964</v>
      </c>
      <c r="C55" s="6">
        <f>C12/('1'!C52/10)</f>
        <v>0.77272268486123286</v>
      </c>
      <c r="D55" s="6">
        <f>D12/('1'!D52/10)</f>
        <v>4.0345640546649495</v>
      </c>
      <c r="E55" s="6">
        <f>E12/('1'!E52/10)</f>
        <v>1.8246558312477805</v>
      </c>
      <c r="F55" s="6">
        <f>F12/('1'!F52/10)</f>
        <v>-2.0158069350089667</v>
      </c>
      <c r="G55" s="6">
        <f>G12/('1'!G52/10)</f>
        <v>1.4265471848597151</v>
      </c>
      <c r="H55" s="6">
        <f>H12/('1'!H52/10)</f>
        <v>0.87866865847761766</v>
      </c>
      <c r="I55" s="6">
        <f>I12/('1'!I52/10)</f>
        <v>8.413800855561135</v>
      </c>
    </row>
    <row r="56" spans="1:9" x14ac:dyDescent="0.25">
      <c r="A56" s="22" t="s">
        <v>92</v>
      </c>
      <c r="B56" s="2">
        <f>'1'!B52/10</f>
        <v>49658400</v>
      </c>
      <c r="C56" s="2">
        <f>'1'!C52/10</f>
        <v>57107160</v>
      </c>
      <c r="D56" s="2">
        <f>'1'!D52/10</f>
        <v>68528592</v>
      </c>
      <c r="E56" s="2">
        <f>'1'!E52/10</f>
        <v>68528592</v>
      </c>
      <c r="F56" s="2">
        <f>'1'!F52/10</f>
        <v>68528592</v>
      </c>
      <c r="G56" s="2">
        <f>'1'!G52/10</f>
        <v>68528592</v>
      </c>
      <c r="H56" s="2">
        <f>'1'!H52/10</f>
        <v>68528592</v>
      </c>
      <c r="I56" s="2">
        <f>'1'!I52/10</f>
        <v>68528592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</cols>
  <sheetData>
    <row r="1" spans="1:8" s="2" customFormat="1" ht="15.75" x14ac:dyDescent="0.25">
      <c r="A1" s="21" t="s">
        <v>113</v>
      </c>
      <c r="B1" s="1"/>
      <c r="C1" s="1"/>
      <c r="D1" s="1"/>
      <c r="E1" s="1"/>
      <c r="F1" s="1"/>
    </row>
    <row r="2" spans="1:8" x14ac:dyDescent="0.25">
      <c r="A2" s="21" t="s">
        <v>79</v>
      </c>
    </row>
    <row r="3" spans="1:8" x14ac:dyDescent="0.25">
      <c r="A3" s="21" t="s">
        <v>80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81</v>
      </c>
      <c r="B5" s="18">
        <f>'2'!B25/'1'!B25</f>
        <v>0.14057701493536209</v>
      </c>
      <c r="C5" s="18">
        <f>'2'!C25/'1'!C25</f>
        <v>8.9781243184652304E-2</v>
      </c>
      <c r="D5" s="18">
        <f>'2'!D25/'1'!D25</f>
        <v>7.6874442726438799E-2</v>
      </c>
      <c r="E5" s="18">
        <f>'2'!E25/'1'!E25</f>
        <v>6.5587460129855418E-2</v>
      </c>
      <c r="F5" s="18">
        <f>'2'!F25/'1'!F25</f>
        <v>6.3451623600881357E-2</v>
      </c>
      <c r="G5" s="18">
        <f>'2'!G25/'1'!G25</f>
        <v>2.7193895766260075E-2</v>
      </c>
      <c r="H5" s="18">
        <f>'2'!H25/'1'!H25</f>
        <v>1.6693430715440074E-2</v>
      </c>
    </row>
    <row r="6" spans="1:8" x14ac:dyDescent="0.25">
      <c r="A6" t="s">
        <v>82</v>
      </c>
      <c r="B6" s="18">
        <f>'2'!B25/'1'!B57</f>
        <v>0.18310112588560559</v>
      </c>
      <c r="C6" s="18">
        <f>'2'!C25/'1'!C57</f>
        <v>0.14953550380599434</v>
      </c>
      <c r="D6" s="18">
        <f>'2'!D25/'1'!D57</f>
        <v>0.11740680477211622</v>
      </c>
      <c r="E6" s="18">
        <f>'2'!E25/'1'!E57</f>
        <v>0.11117420727111084</v>
      </c>
      <c r="F6" s="18">
        <f>'2'!F25/'1'!F57</f>
        <v>0.13064676905820211</v>
      </c>
      <c r="G6" s="18">
        <f>'2'!G25/'1'!G57</f>
        <v>9.0227828180231229E-2</v>
      </c>
      <c r="H6" s="18">
        <f>'2'!H25/'1'!H57</f>
        <v>7.4100551616184382E-2</v>
      </c>
    </row>
    <row r="7" spans="1:8" x14ac:dyDescent="0.25">
      <c r="A7" t="s">
        <v>75</v>
      </c>
      <c r="B7" s="18">
        <f>'1'!B34/'1'!B57</f>
        <v>0</v>
      </c>
      <c r="C7" s="18">
        <f>'1'!C34/'1'!C57</f>
        <v>0</v>
      </c>
      <c r="D7" s="18">
        <f>'1'!D34/'1'!D57</f>
        <v>0</v>
      </c>
      <c r="E7" s="18">
        <f>'1'!E34/'1'!E57</f>
        <v>0</v>
      </c>
      <c r="F7" s="18">
        <f>'1'!F34/'1'!F57</f>
        <v>0.58396268538625273</v>
      </c>
      <c r="G7" s="18">
        <f>'1'!G34/'1'!G57</f>
        <v>1.3313900622828785</v>
      </c>
      <c r="H7" s="18">
        <f>'1'!H34/'1'!H57</f>
        <v>1.6650716253227951</v>
      </c>
    </row>
    <row r="8" spans="1:8" x14ac:dyDescent="0.25">
      <c r="A8" t="s">
        <v>76</v>
      </c>
      <c r="B8" s="19">
        <f>'1'!B15/'1'!B36</f>
        <v>2.853280006480222</v>
      </c>
      <c r="C8" s="19">
        <f>'1'!C15/'1'!C36</f>
        <v>1.2549045887926431</v>
      </c>
      <c r="D8" s="19">
        <f>'1'!D15/'1'!D36</f>
        <v>1.533268697826262</v>
      </c>
      <c r="E8" s="19">
        <f>'1'!E15/'1'!E36</f>
        <v>1.5045605485298328</v>
      </c>
      <c r="F8" s="19">
        <f>'1'!F15/'1'!F36</f>
        <v>2.1209246966026836</v>
      </c>
      <c r="G8" s="19">
        <f>'1'!G15/'1'!G36</f>
        <v>1.0975318050153215</v>
      </c>
      <c r="H8" s="19">
        <f>'1'!H15/'1'!H36</f>
        <v>1.0036045706319892</v>
      </c>
    </row>
    <row r="9" spans="1:8" x14ac:dyDescent="0.25">
      <c r="A9" t="s">
        <v>77</v>
      </c>
      <c r="B9" s="18">
        <f>'2'!B25/'2'!B5</f>
        <v>0.17140921414075452</v>
      </c>
      <c r="C9" s="18">
        <f>'2'!C25/'2'!C5</f>
        <v>0.15014881131027788</v>
      </c>
      <c r="D9" s="18">
        <f>'2'!D25/'2'!D5</f>
        <v>0.14097687412952853</v>
      </c>
      <c r="E9" s="18">
        <f>'2'!E25/'2'!E5</f>
        <v>0.11791602344310849</v>
      </c>
      <c r="F9" s="18">
        <f>'2'!F25/'2'!F5</f>
        <v>8.7023162993118894E-2</v>
      </c>
      <c r="G9" s="18">
        <f>'2'!G25/'2'!G5</f>
        <v>8.0049320329803553E-2</v>
      </c>
      <c r="H9" s="18">
        <f>'2'!H25/'2'!H5</f>
        <v>4.436899665204997E-2</v>
      </c>
    </row>
    <row r="10" spans="1:8" x14ac:dyDescent="0.25">
      <c r="A10" t="s">
        <v>78</v>
      </c>
      <c r="B10" s="18">
        <f>'2'!B12/'2'!B5</f>
        <v>0.2134466039748576</v>
      </c>
      <c r="C10" s="18">
        <f>'2'!C12/'2'!C5</f>
        <v>0.1946888574403586</v>
      </c>
      <c r="D10" s="18">
        <f>'2'!D12/'2'!D5</f>
        <v>0.18684629346181819</v>
      </c>
      <c r="E10" s="18">
        <f>'2'!E12/'2'!E5</f>
        <v>0.15368526728082979</v>
      </c>
      <c r="F10" s="18">
        <f>'2'!F12/'2'!F5</f>
        <v>0.12380228124358515</v>
      </c>
      <c r="G10" s="18">
        <f>'2'!G12/'2'!G5</f>
        <v>0.11714824302390879</v>
      </c>
      <c r="H10" s="18">
        <f>'2'!H12/'2'!H5</f>
        <v>6.9586643529938985E-2</v>
      </c>
    </row>
    <row r="11" spans="1:8" x14ac:dyDescent="0.25">
      <c r="A11" t="s">
        <v>83</v>
      </c>
      <c r="B11" s="18">
        <f>'2'!B25/('1'!B34+'1'!B57)</f>
        <v>0.18310112588560559</v>
      </c>
      <c r="C11" s="18">
        <f>'2'!C25/('1'!C34+'1'!C57)</f>
        <v>0.14953550380599434</v>
      </c>
      <c r="D11" s="18">
        <f>'2'!D25/('1'!D34+'1'!D57)</f>
        <v>0.11740680477211622</v>
      </c>
      <c r="E11" s="18">
        <f>'2'!E25/('1'!E34+'1'!E57)</f>
        <v>0.11117420727111084</v>
      </c>
      <c r="F11" s="18">
        <f>'2'!F25/('1'!F34+'1'!F57)</f>
        <v>8.2480963891105555E-2</v>
      </c>
      <c r="G11" s="18">
        <f>'2'!G25/('1'!G34+'1'!G57)</f>
        <v>3.8701300841902389E-2</v>
      </c>
      <c r="H11" s="18">
        <f>'2'!H25/('1'!H34+'1'!H57)</f>
        <v>2.7804337756666964E-2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2020-04-11T14:42:26Z</dcterms:modified>
</cp:coreProperties>
</file>