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B44" i="1"/>
  <c r="E9" i="3" l="1"/>
  <c r="F9" i="3"/>
  <c r="E18" i="3"/>
  <c r="F18" i="3"/>
  <c r="F23" i="3" s="1"/>
  <c r="C37" i="2"/>
  <c r="D37" i="2"/>
  <c r="E37" i="2"/>
  <c r="F37" i="2"/>
  <c r="F41" i="2" s="1"/>
  <c r="G37" i="2"/>
  <c r="C41" i="2"/>
  <c r="D41" i="2"/>
  <c r="E41" i="2"/>
  <c r="G41" i="2"/>
  <c r="E18" i="2"/>
  <c r="F18" i="2"/>
  <c r="E20" i="2"/>
  <c r="F20" i="2"/>
  <c r="G12" i="2"/>
  <c r="F12" i="2"/>
  <c r="C38" i="2"/>
  <c r="D38" i="2"/>
  <c r="F38" i="2"/>
  <c r="G38" i="2"/>
  <c r="D31" i="1"/>
  <c r="E31" i="1"/>
  <c r="E23" i="3" l="1"/>
  <c r="B31" i="1"/>
  <c r="B45" i="1" s="1"/>
  <c r="C31" i="1"/>
  <c r="F45" i="1"/>
  <c r="G45" i="1"/>
  <c r="D45" i="1"/>
  <c r="E45" i="1"/>
  <c r="E29" i="1"/>
  <c r="F29" i="1"/>
  <c r="G29" i="1"/>
  <c r="D29" i="1"/>
  <c r="D20" i="2"/>
  <c r="B41" i="2"/>
  <c r="B38" i="2"/>
  <c r="C27" i="3" l="1"/>
  <c r="D27" i="3"/>
  <c r="D25" i="3"/>
  <c r="F27" i="3"/>
  <c r="E25" i="3"/>
  <c r="F25" i="3"/>
  <c r="G28" i="3"/>
  <c r="G27" i="3"/>
  <c r="G25" i="3"/>
  <c r="G23" i="3"/>
  <c r="G18" i="3"/>
  <c r="G9" i="3"/>
  <c r="E43" i="2"/>
  <c r="F43" i="2"/>
  <c r="G44" i="2"/>
  <c r="G18" i="2"/>
  <c r="G43" i="2" s="1"/>
  <c r="G20" i="2"/>
  <c r="G47" i="1"/>
  <c r="G46" i="1"/>
  <c r="F31" i="1"/>
  <c r="G31" i="1"/>
  <c r="G24" i="1"/>
  <c r="G17" i="1"/>
  <c r="B15" i="1"/>
  <c r="C15" i="1"/>
  <c r="D15" i="1"/>
  <c r="E15" i="1"/>
  <c r="G15" i="1"/>
  <c r="B10" i="1"/>
  <c r="C10" i="1"/>
  <c r="D10" i="1"/>
  <c r="E10" i="1"/>
  <c r="F10" i="1"/>
  <c r="F15" i="1" s="1"/>
  <c r="G10" i="1" l="1"/>
  <c r="C47" i="1" l="1"/>
  <c r="D47" i="1"/>
  <c r="E47" i="1"/>
  <c r="F47" i="1"/>
  <c r="B47" i="1"/>
  <c r="E12" i="2" l="1"/>
  <c r="D12" i="2"/>
  <c r="C12" i="2"/>
  <c r="C18" i="2" s="1"/>
  <c r="B12" i="2"/>
  <c r="B18" i="2" l="1"/>
  <c r="C20" i="2"/>
  <c r="B20" i="2"/>
  <c r="C43" i="2" l="1"/>
  <c r="B37" i="2"/>
  <c r="B43" i="2"/>
  <c r="B21" i="3"/>
  <c r="B18" i="3"/>
  <c r="B9" i="3"/>
  <c r="B27" i="3" s="1"/>
  <c r="C21" i="3"/>
  <c r="C18" i="3"/>
  <c r="C9" i="3"/>
  <c r="C17" i="1"/>
  <c r="C24" i="1"/>
  <c r="C45" i="1"/>
  <c r="B24" i="1"/>
  <c r="B17" i="1"/>
  <c r="B46" i="1" l="1"/>
  <c r="C23" i="3"/>
  <c r="C25" i="3" s="1"/>
  <c r="B29" i="1"/>
  <c r="B23" i="3"/>
  <c r="B25" i="3" s="1"/>
  <c r="C46" i="1"/>
  <c r="C29" i="1"/>
  <c r="E27" i="3"/>
  <c r="D43" i="2"/>
  <c r="E46" i="1"/>
  <c r="F46" i="1"/>
  <c r="D46" i="1"/>
</calcChain>
</file>

<file path=xl/sharedStrings.xml><?xml version="1.0" encoding="utf-8"?>
<sst xmlns="http://schemas.openxmlformats.org/spreadsheetml/2006/main" count="134" uniqueCount="96">
  <si>
    <t>Nitol Insurance Company Limited</t>
  </si>
  <si>
    <t>Revaluation Reserve</t>
  </si>
  <si>
    <t>Reserve For Exceptional Losses</t>
  </si>
  <si>
    <t>Retained Earnings</t>
  </si>
  <si>
    <t>Reserve &amp; Surplus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</si>
  <si>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</si>
  <si>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</si>
  <si>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</si>
  <si>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</si>
  <si>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</si>
  <si>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</si>
  <si>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</si>
  <si>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</si>
  <si>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</si>
  <si>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</si>
  <si>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-</t>
  </si>
  <si>
    <t>Investment (At cost)</t>
  </si>
  <si>
    <t>National Bond/ Government Treasury Bond/Investment in Bangladesh Govt treasury bond</t>
  </si>
  <si>
    <t>Share &amp; Debenture/ Investment in Shares</t>
  </si>
  <si>
    <t>Inventories</t>
  </si>
  <si>
    <t>Interest Receivable Account</t>
  </si>
  <si>
    <t>Amount Due From Other Persons Or Bodies Carrying On Insurance Business</t>
  </si>
  <si>
    <t>Sundry Debtors</t>
  </si>
  <si>
    <t>Advance Against Floor Purchase</t>
  </si>
  <si>
    <t>Cash &amp; Bank Balances</t>
  </si>
  <si>
    <t>Property, Plant &amp; Equipments / Other fixed assets</t>
  </si>
  <si>
    <t>Stock Of Printing Materials At Cost</t>
  </si>
  <si>
    <t>Insurance Stamps In Hand</t>
  </si>
  <si>
    <t>Dividend And Debenture Interest</t>
  </si>
  <si>
    <t>Dividend And Share Income</t>
  </si>
  <si>
    <t>Office Space Rent</t>
  </si>
  <si>
    <t>Interest Income</t>
  </si>
  <si>
    <t>Other Income/ Misc Income</t>
  </si>
  <si>
    <t>Office Rent Income</t>
  </si>
  <si>
    <t>Profit/Loss Transferred From:</t>
  </si>
  <si>
    <t>Fire Revenue Account</t>
  </si>
  <si>
    <t>Marine Cargo Revenue Account</t>
  </si>
  <si>
    <t>Marine Revenue Account</t>
  </si>
  <si>
    <t>Motor Revenue Account</t>
  </si>
  <si>
    <t>Miscellaneous Revenue Account</t>
  </si>
  <si>
    <t>Meeting Expenses</t>
  </si>
  <si>
    <t>Advertisement &amp; Publicity</t>
  </si>
  <si>
    <t>Promotional Expenses</t>
  </si>
  <si>
    <t>Directors Fee</t>
  </si>
  <si>
    <t>Audit Fees</t>
  </si>
  <si>
    <t>Bima Fees</t>
  </si>
  <si>
    <t>Employee Contribution To P.F.</t>
  </si>
  <si>
    <t>Legal &amp; Professional Fees</t>
  </si>
  <si>
    <t>Provision For Gratuity</t>
  </si>
  <si>
    <t>Donation &amp; Subscription</t>
  </si>
  <si>
    <t>Depreciation/Loss Of Investment</t>
  </si>
  <si>
    <t>Depreciation</t>
  </si>
  <si>
    <t>Financial Charges</t>
  </si>
  <si>
    <t>Loss On Sale Of Share</t>
  </si>
  <si>
    <t>Loss Arised From Investment In Share</t>
  </si>
  <si>
    <t>Loss On Sale Of Fixed Assets</t>
  </si>
  <si>
    <t>Collection From Premium &amp; Other Income</t>
  </si>
  <si>
    <t>Income Tax Paid</t>
  </si>
  <si>
    <t>Payment For Management Exp. Re-Insurance &amp; Claim</t>
  </si>
  <si>
    <t>Investment, Fixed Deposit With Bank</t>
  </si>
  <si>
    <t>Acquisition Of Fixed Asset</t>
  </si>
  <si>
    <t>Increase In Fixed Deposit</t>
  </si>
  <si>
    <t>Interest Received</t>
  </si>
  <si>
    <t>Advance Tax &amp; Others</t>
  </si>
  <si>
    <t>Decrease In Fixed Assets/ Changes in Fixed Assets</t>
  </si>
  <si>
    <t>Investment In Share/ Purchase of Share</t>
  </si>
  <si>
    <t>Cash 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</si>
  <si>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</si>
  <si>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</si>
  <si>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</si>
  <si>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</si>
  <si>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</si>
  <si>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</si>
  <si>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</si>
  <si>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</si>
  <si>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</si>
  <si>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</si>
  <si>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</si>
  <si>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</si>
  <si>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</si>
  <si>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</si>
  <si>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</si>
  <si>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</si>
  <si>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</si>
  <si>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</si>
  <si>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</si>
  <si>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</si>
  <si>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</si>
  <si>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</si>
  <si>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</si>
  <si>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</si>
  <si>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</si>
  <si>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</si>
  <si>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</si>
  <si>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Deferred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</si>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</sst>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5" fillId="0" borderId="0" xfId="0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7" fillId="0" borderId="0" xfId="0" applyFont="1"/>
    <xf numFmtId="0" fontId="3" fillId="0" borderId="0" xfId="0" applyFont="1" applyBorder="1"/>
    <xf numFmtId="164" fontId="6" fillId="0" borderId="0" xfId="1" applyNumberFormat="1" applyFont="1" applyFill="1" applyBorder="1" applyAlignment="1">
      <alignment horizontal="right" vertical="top" wrapText="1"/>
    </xf>
    <xf numFmtId="0" fontId="3" fillId="0" borderId="12" xfId="0" applyFont="1" applyBorder="1"/>
    <xf numFmtId="0" fontId="11" fillId="0" borderId="1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right" wrapText="1"/>
    </xf>
    <xf numFmtId="0" fontId="1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4" fontId="1" fillId="0" borderId="0" xfId="0" applyNumberFormat="1" applyFont="1" applyFill="1" applyAlignment="1">
      <alignment horizontal="right" vertical="top" wrapText="1"/>
    </xf>
    <xf numFmtId="4" fontId="1" fillId="0" borderId="5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0" fontId="11" fillId="0" borderId="4" xfId="0" applyFont="1" applyFill="1" applyBorder="1" applyAlignment="1">
      <alignment vertical="top" wrapText="1"/>
    </xf>
    <xf numFmtId="3" fontId="11" fillId="0" borderId="0" xfId="0" applyNumberFormat="1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0" fontId="1" fillId="0" borderId="5" xfId="0" applyFont="1" applyFill="1" applyBorder="1" applyAlignment="1">
      <alignment horizontal="right" vertical="top" wrapText="1"/>
    </xf>
    <xf numFmtId="2" fontId="11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left" vertic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wrapText="1"/>
    </xf>
    <xf numFmtId="0" fontId="11" fillId="0" borderId="5" xfId="0" applyFont="1" applyFill="1" applyBorder="1" applyAlignment="1">
      <alignment horizontal="right" wrapText="1"/>
    </xf>
    <xf numFmtId="4" fontId="11" fillId="0" borderId="0" xfId="0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 applyFill="1" applyBorder="1" applyAlignment="1">
      <alignment horizontal="right" vertical="top" wrapText="1"/>
    </xf>
    <xf numFmtId="164" fontId="0" fillId="0" borderId="0" xfId="0" applyNumberFormat="1" applyFont="1"/>
    <xf numFmtId="3" fontId="1" fillId="0" borderId="0" xfId="0" applyNumberFormat="1" applyFont="1" applyFill="1"/>
    <xf numFmtId="3" fontId="11" fillId="0" borderId="0" xfId="0" applyNumberFormat="1" applyFont="1" applyFill="1"/>
    <xf numFmtId="0" fontId="1" fillId="0" borderId="0" xfId="0" applyFont="1"/>
    <xf numFmtId="0" fontId="6" fillId="0" borderId="0" xfId="0" applyFont="1"/>
    <xf numFmtId="0" fontId="11" fillId="0" borderId="0" xfId="0" applyFont="1"/>
    <xf numFmtId="0" fontId="11" fillId="0" borderId="11" xfId="0" applyFont="1" applyBorder="1" applyAlignment="1">
      <alignment vertical="top" wrapText="1"/>
    </xf>
    <xf numFmtId="3" fontId="1" fillId="0" borderId="0" xfId="0" applyNumberFormat="1" applyFont="1"/>
    <xf numFmtId="0" fontId="11" fillId="0" borderId="10" xfId="0" applyFont="1" applyBorder="1"/>
    <xf numFmtId="0" fontId="12" fillId="0" borderId="0" xfId="0" applyFont="1"/>
    <xf numFmtId="0" fontId="11" fillId="0" borderId="0" xfId="0" applyFont="1" applyBorder="1"/>
    <xf numFmtId="0" fontId="11" fillId="0" borderId="12" xfId="0" applyFont="1" applyBorder="1"/>
    <xf numFmtId="3" fontId="6" fillId="0" borderId="0" xfId="0" applyNumberFormat="1" applyFont="1" applyFill="1" applyAlignment="1">
      <alignment horizontal="right" vertical="top" wrapText="1"/>
    </xf>
    <xf numFmtId="4" fontId="6" fillId="2" borderId="8" xfId="0" applyNumberFormat="1" applyFont="1" applyFill="1" applyBorder="1" applyAlignment="1">
      <alignment horizontal="right" vertical="top" wrapText="1"/>
    </xf>
    <xf numFmtId="4" fontId="6" fillId="2" borderId="9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B44" sqref="B44:G44"/>
    </sheetView>
  </sheetViews>
  <sheetFormatPr defaultRowHeight="15" x14ac:dyDescent="0.25"/>
  <cols>
    <col min="1" max="1" width="45.140625" style="2" customWidth="1"/>
    <col min="2" max="2" width="16.7109375" style="2" customWidth="1"/>
    <col min="3" max="3" width="18.42578125" style="2" bestFit="1" customWidth="1"/>
    <col min="4" max="4" width="19.42578125" style="2" bestFit="1" customWidth="1"/>
    <col min="5" max="5" width="18.42578125" style="2" bestFit="1" customWidth="1"/>
    <col min="6" max="7" width="17.425781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x14ac:dyDescent="0.25">
      <c r="A2" s="22" t="s">
        <v>67</v>
      </c>
    </row>
    <row r="3" spans="1:7" x14ac:dyDescent="0.25">
      <c r="A3" s="22" t="s">
        <v>68</v>
      </c>
    </row>
    <row r="4" spans="1:7" ht="15.75" thickBot="1" x14ac:dyDescent="0.3">
      <c r="A4" s="22"/>
    </row>
    <row r="5" spans="1:7" ht="15.75" x14ac:dyDescent="0.25">
      <c r="A5" s="4"/>
      <c r="B5" s="5">
        <v>2013</v>
      </c>
      <c r="C5" s="5">
        <v>2014</v>
      </c>
      <c r="D5" s="6">
        <v>2015</v>
      </c>
      <c r="E5" s="6">
        <v>2016</v>
      </c>
      <c r="F5" s="24">
        <v>2017</v>
      </c>
      <c r="G5" s="24">
        <v>2018</v>
      </c>
    </row>
    <row r="6" spans="1:7" ht="15.75" x14ac:dyDescent="0.25">
      <c r="A6" s="26" t="s">
        <v>69</v>
      </c>
      <c r="B6" s="63"/>
      <c r="C6" s="63"/>
      <c r="D6" s="64"/>
      <c r="E6" s="64"/>
      <c r="F6" s="65"/>
      <c r="G6" s="65"/>
    </row>
    <row r="7" spans="1:7" ht="15.75" x14ac:dyDescent="0.25">
      <c r="A7" s="27"/>
      <c r="B7" s="63"/>
      <c r="C7" s="63"/>
      <c r="D7" s="64"/>
      <c r="E7" s="64"/>
      <c r="F7" s="65"/>
      <c r="G7" s="65"/>
    </row>
    <row r="8" spans="1:7" ht="15.75" x14ac:dyDescent="0.25">
      <c r="A8" s="28" t="s">
        <v>70</v>
      </c>
      <c r="B8" s="63"/>
      <c r="C8" s="63"/>
      <c r="D8" s="64"/>
      <c r="E8" s="64"/>
      <c r="F8" s="65"/>
      <c r="G8" s="65"/>
    </row>
    <row r="9" spans="1:7" ht="15.75" x14ac:dyDescent="0.25">
      <c r="A9" s="29" t="s">
        <v>71</v>
      </c>
      <c r="B9" s="9">
        <v>216367200</v>
      </c>
      <c r="C9" s="9">
        <v>242331264</v>
      </c>
      <c r="D9" s="34">
        <v>278680940</v>
      </c>
      <c r="E9" s="34">
        <v>312122650</v>
      </c>
      <c r="F9" s="65">
        <v>352698590</v>
      </c>
      <c r="G9" s="65">
        <v>402076390</v>
      </c>
    </row>
    <row r="10" spans="1:7" x14ac:dyDescent="0.25">
      <c r="A10" s="29" t="s">
        <v>72</v>
      </c>
      <c r="B10" s="66">
        <f t="shared" ref="B10:F10" si="0">SUM(B11:B14)</f>
        <v>202407190</v>
      </c>
      <c r="C10" s="66">
        <f t="shared" si="0"/>
        <v>352558846</v>
      </c>
      <c r="D10" s="66">
        <f t="shared" si="0"/>
        <v>389612680</v>
      </c>
      <c r="E10" s="66">
        <f t="shared" si="0"/>
        <v>442672568</v>
      </c>
      <c r="F10" s="66">
        <f t="shared" si="0"/>
        <v>500019737</v>
      </c>
      <c r="G10" s="66">
        <f>SUM(G11:G14)</f>
        <v>569636170</v>
      </c>
    </row>
    <row r="11" spans="1:7" ht="15.75" x14ac:dyDescent="0.25">
      <c r="A11" s="8" t="s">
        <v>2</v>
      </c>
      <c r="B11" s="9">
        <v>157291614</v>
      </c>
      <c r="C11" s="9">
        <v>199710038</v>
      </c>
      <c r="D11" s="34">
        <v>242210194</v>
      </c>
      <c r="E11" s="34">
        <v>291298668</v>
      </c>
      <c r="F11" s="65">
        <v>345702850</v>
      </c>
      <c r="G11" s="65">
        <v>402181952</v>
      </c>
    </row>
    <row r="12" spans="1:7" ht="15.75" x14ac:dyDescent="0.25">
      <c r="A12" s="8" t="s">
        <v>3</v>
      </c>
      <c r="B12" s="9">
        <v>36785576</v>
      </c>
      <c r="C12" s="9">
        <v>41229293</v>
      </c>
      <c r="D12" s="34">
        <v>40879947</v>
      </c>
      <c r="E12" s="34">
        <v>49450070</v>
      </c>
      <c r="F12" s="65">
        <v>56756292</v>
      </c>
      <c r="G12" s="65">
        <v>74032940</v>
      </c>
    </row>
    <row r="13" spans="1:7" ht="15.75" x14ac:dyDescent="0.25">
      <c r="A13" s="8" t="s">
        <v>1</v>
      </c>
      <c r="B13" s="9"/>
      <c r="C13" s="9">
        <v>102939515</v>
      </c>
      <c r="D13" s="34">
        <v>97792539</v>
      </c>
      <c r="E13" s="34">
        <v>92993830</v>
      </c>
      <c r="F13" s="65">
        <v>88430595</v>
      </c>
      <c r="G13" s="65">
        <v>84091278</v>
      </c>
    </row>
    <row r="14" spans="1:7" ht="15.75" x14ac:dyDescent="0.25">
      <c r="A14" s="8" t="s">
        <v>4</v>
      </c>
      <c r="B14" s="9">
        <v>8330000</v>
      </c>
      <c r="C14" s="9">
        <v>8680000</v>
      </c>
      <c r="D14" s="34">
        <v>8730000</v>
      </c>
      <c r="E14" s="34">
        <v>8930000</v>
      </c>
      <c r="F14" s="65">
        <v>9130000</v>
      </c>
      <c r="G14" s="65">
        <v>9330000</v>
      </c>
    </row>
    <row r="15" spans="1:7" ht="15.75" x14ac:dyDescent="0.25">
      <c r="A15" s="12"/>
      <c r="B15" s="37">
        <f t="shared" ref="B15:E15" si="1">B9+B10</f>
        <v>418774390</v>
      </c>
      <c r="C15" s="37">
        <f t="shared" si="1"/>
        <v>594890110</v>
      </c>
      <c r="D15" s="37">
        <f t="shared" si="1"/>
        <v>668293620</v>
      </c>
      <c r="E15" s="37">
        <f t="shared" si="1"/>
        <v>754795218</v>
      </c>
      <c r="F15" s="37">
        <f>F9+F10</f>
        <v>852718327</v>
      </c>
      <c r="G15" s="37">
        <f>G9+G10</f>
        <v>971712560</v>
      </c>
    </row>
    <row r="16" spans="1:7" ht="15.75" x14ac:dyDescent="0.25">
      <c r="A16" s="12"/>
      <c r="B16" s="13"/>
      <c r="C16" s="13"/>
      <c r="D16" s="36"/>
      <c r="E16" s="36"/>
      <c r="F16" s="65"/>
      <c r="G16" s="65"/>
    </row>
    <row r="17" spans="1:7" ht="15.75" x14ac:dyDescent="0.25">
      <c r="A17" s="29" t="s">
        <v>73</v>
      </c>
      <c r="B17" s="13">
        <f>SUM(B18:B21)</f>
        <v>149717887</v>
      </c>
      <c r="C17" s="13">
        <f>SUM(C18:C21)</f>
        <v>185919224</v>
      </c>
      <c r="D17" s="36">
        <v>190823401</v>
      </c>
      <c r="E17" s="36">
        <v>198418062</v>
      </c>
      <c r="F17" s="66">
        <v>219655329</v>
      </c>
      <c r="G17" s="66">
        <f>SUM(G18:G21)</f>
        <v>227371312</v>
      </c>
    </row>
    <row r="18" spans="1:7" ht="15.75" x14ac:dyDescent="0.25">
      <c r="A18" s="8" t="s">
        <v>5</v>
      </c>
      <c r="B18" s="9">
        <v>19335120</v>
      </c>
      <c r="C18" s="9">
        <v>14342788</v>
      </c>
      <c r="D18" s="34">
        <v>12371836</v>
      </c>
      <c r="E18" s="34">
        <v>8965670</v>
      </c>
      <c r="F18" s="67">
        <v>9983720</v>
      </c>
      <c r="G18" s="67">
        <v>10904609</v>
      </c>
    </row>
    <row r="19" spans="1:7" ht="15.75" x14ac:dyDescent="0.25">
      <c r="A19" s="8" t="s">
        <v>6</v>
      </c>
      <c r="B19" s="9">
        <v>35231727</v>
      </c>
      <c r="C19" s="9">
        <v>42799507</v>
      </c>
      <c r="D19" s="34">
        <v>46417940</v>
      </c>
      <c r="E19" s="34">
        <v>52255779</v>
      </c>
      <c r="F19" s="67">
        <v>57005431</v>
      </c>
      <c r="G19" s="67">
        <v>76505455</v>
      </c>
    </row>
    <row r="20" spans="1:7" ht="15.75" x14ac:dyDescent="0.25">
      <c r="A20" s="8" t="s">
        <v>7</v>
      </c>
      <c r="B20" s="9">
        <v>88566220</v>
      </c>
      <c r="C20" s="9">
        <v>125912155</v>
      </c>
      <c r="D20" s="34">
        <v>128795294</v>
      </c>
      <c r="E20" s="34">
        <v>133697911</v>
      </c>
      <c r="F20" s="67">
        <v>150110830</v>
      </c>
      <c r="G20" s="67">
        <v>137707003</v>
      </c>
    </row>
    <row r="21" spans="1:7" ht="15.75" x14ac:dyDescent="0.25">
      <c r="A21" s="8" t="s">
        <v>8</v>
      </c>
      <c r="B21" s="9">
        <v>6584820</v>
      </c>
      <c r="C21" s="9">
        <v>2864774</v>
      </c>
      <c r="D21" s="34">
        <v>3238331</v>
      </c>
      <c r="E21" s="34">
        <v>3498702</v>
      </c>
      <c r="F21" s="67">
        <v>2555348</v>
      </c>
      <c r="G21" s="67">
        <v>2254245</v>
      </c>
    </row>
    <row r="22" spans="1:7" ht="15.75" x14ac:dyDescent="0.25">
      <c r="A22" s="29" t="s">
        <v>9</v>
      </c>
      <c r="B22" s="13">
        <v>21685486</v>
      </c>
      <c r="C22" s="13">
        <v>23854035</v>
      </c>
      <c r="D22" s="36">
        <v>6002339</v>
      </c>
      <c r="E22" s="36">
        <v>4451320</v>
      </c>
      <c r="F22" s="40">
        <v>23314239</v>
      </c>
      <c r="G22" s="40">
        <v>22138931</v>
      </c>
    </row>
    <row r="23" spans="1:7" ht="15.75" x14ac:dyDescent="0.25">
      <c r="A23" s="29"/>
      <c r="B23" s="13"/>
      <c r="C23" s="13"/>
      <c r="D23" s="36"/>
      <c r="E23" s="36"/>
      <c r="F23" s="65"/>
      <c r="G23" s="65"/>
    </row>
    <row r="24" spans="1:7" ht="15.75" x14ac:dyDescent="0.25">
      <c r="A24" s="29" t="s">
        <v>10</v>
      </c>
      <c r="B24" s="13">
        <f>SUM(B25:B28)</f>
        <v>179647913</v>
      </c>
      <c r="C24" s="13">
        <f>SUM(C25:C28)</f>
        <v>195826667</v>
      </c>
      <c r="D24" s="36">
        <v>227627426</v>
      </c>
      <c r="E24" s="36">
        <v>281415812</v>
      </c>
      <c r="F24" s="66">
        <v>332388700</v>
      </c>
      <c r="G24" s="66">
        <f>SUM(G25:G28)</f>
        <v>371138070</v>
      </c>
    </row>
    <row r="25" spans="1:7" ht="31.5" x14ac:dyDescent="0.25">
      <c r="A25" s="8" t="s">
        <v>11</v>
      </c>
      <c r="B25" s="9">
        <v>23113241</v>
      </c>
      <c r="C25" s="9">
        <v>25424565</v>
      </c>
      <c r="D25" s="34">
        <v>20685558</v>
      </c>
      <c r="E25" s="34">
        <v>28810656</v>
      </c>
      <c r="F25" s="67">
        <v>36224878</v>
      </c>
      <c r="G25" s="67">
        <v>45385411</v>
      </c>
    </row>
    <row r="26" spans="1:7" ht="31.5" x14ac:dyDescent="0.25">
      <c r="A26" s="8" t="s">
        <v>12</v>
      </c>
      <c r="B26" s="9">
        <v>34279438</v>
      </c>
      <c r="C26" s="9">
        <v>56421354</v>
      </c>
      <c r="D26" s="34">
        <v>67356145</v>
      </c>
      <c r="E26" s="34">
        <v>44949686</v>
      </c>
      <c r="F26" s="67">
        <v>54924112</v>
      </c>
      <c r="G26" s="67">
        <v>68905498</v>
      </c>
    </row>
    <row r="27" spans="1:7" ht="15.75" x14ac:dyDescent="0.25">
      <c r="A27" s="8" t="s">
        <v>13</v>
      </c>
      <c r="B27" s="9">
        <v>122255234</v>
      </c>
      <c r="C27" s="9">
        <v>113980748</v>
      </c>
      <c r="D27" s="34">
        <v>139585723</v>
      </c>
      <c r="E27" s="34">
        <v>201396818</v>
      </c>
      <c r="F27" s="67">
        <v>233600879</v>
      </c>
      <c r="G27" s="67">
        <v>250389321</v>
      </c>
    </row>
    <row r="28" spans="1:7" ht="15.75" x14ac:dyDescent="0.25">
      <c r="A28" s="8" t="s">
        <v>14</v>
      </c>
      <c r="B28" s="9"/>
      <c r="C28" s="9"/>
      <c r="D28" s="34" t="s">
        <v>15</v>
      </c>
      <c r="E28" s="34">
        <v>6258652</v>
      </c>
      <c r="F28" s="67">
        <v>7638831</v>
      </c>
      <c r="G28" s="67">
        <v>6457840</v>
      </c>
    </row>
    <row r="29" spans="1:7" ht="15.75" x14ac:dyDescent="0.25">
      <c r="A29" s="12"/>
      <c r="B29" s="13">
        <f>B24+B17+B15+B22</f>
        <v>769825676</v>
      </c>
      <c r="C29" s="13">
        <f>C24+C17+C15+C22</f>
        <v>1000490036</v>
      </c>
      <c r="D29" s="13">
        <f>D24+D17+D15+D22</f>
        <v>1092746786</v>
      </c>
      <c r="E29" s="13">
        <f t="shared" ref="E29:G29" si="2">E24+E17+E15+E22</f>
        <v>1239080412</v>
      </c>
      <c r="F29" s="13">
        <f t="shared" si="2"/>
        <v>1428076595</v>
      </c>
      <c r="G29" s="13">
        <f t="shared" si="2"/>
        <v>1592360873</v>
      </c>
    </row>
    <row r="30" spans="1:7" ht="15.75" x14ac:dyDescent="0.25">
      <c r="A30" s="30" t="s">
        <v>74</v>
      </c>
      <c r="B30" s="13"/>
      <c r="C30" s="13"/>
      <c r="D30" s="36"/>
      <c r="E30" s="36"/>
      <c r="F30" s="65"/>
      <c r="G30" s="65"/>
    </row>
    <row r="31" spans="1:7" ht="15.75" x14ac:dyDescent="0.25">
      <c r="A31" s="31" t="s">
        <v>16</v>
      </c>
      <c r="B31" s="13">
        <f t="shared" ref="B31:G31" si="3">B32+B33</f>
        <v>28584113</v>
      </c>
      <c r="C31" s="13">
        <f t="shared" si="3"/>
        <v>26761442</v>
      </c>
      <c r="D31" s="13">
        <f t="shared" si="3"/>
        <v>26688000</v>
      </c>
      <c r="E31" s="65">
        <f t="shared" si="3"/>
        <v>26254500</v>
      </c>
      <c r="F31" s="65">
        <f t="shared" si="3"/>
        <v>29265596</v>
      </c>
      <c r="G31" s="65">
        <f t="shared" si="3"/>
        <v>28846982</v>
      </c>
    </row>
    <row r="32" spans="1:7" ht="47.25" x14ac:dyDescent="0.25">
      <c r="A32" s="8" t="s">
        <v>17</v>
      </c>
      <c r="B32" s="9">
        <v>25000000</v>
      </c>
      <c r="C32" s="9">
        <v>25000000</v>
      </c>
      <c r="D32" s="34">
        <v>25000000</v>
      </c>
      <c r="E32" s="34">
        <v>25000000</v>
      </c>
      <c r="F32" s="67">
        <v>25000000</v>
      </c>
      <c r="G32" s="67">
        <v>25000000</v>
      </c>
    </row>
    <row r="33" spans="1:7" ht="15.75" x14ac:dyDescent="0.25">
      <c r="A33" s="8" t="s">
        <v>18</v>
      </c>
      <c r="B33" s="9">
        <v>3584113</v>
      </c>
      <c r="C33" s="9">
        <v>1761442</v>
      </c>
      <c r="D33" s="34">
        <v>1688000</v>
      </c>
      <c r="E33" s="34">
        <v>1254500</v>
      </c>
      <c r="F33" s="67">
        <v>4265596</v>
      </c>
      <c r="G33" s="67">
        <v>3846982</v>
      </c>
    </row>
    <row r="34" spans="1:7" ht="15.75" x14ac:dyDescent="0.25">
      <c r="A34" s="8"/>
      <c r="B34" s="9"/>
      <c r="C34" s="9"/>
      <c r="D34" s="34"/>
      <c r="E34" s="34"/>
      <c r="F34" s="67"/>
      <c r="G34" s="67"/>
    </row>
    <row r="35" spans="1:7" ht="15.75" x14ac:dyDescent="0.25">
      <c r="A35" s="8" t="s">
        <v>19</v>
      </c>
      <c r="B35" s="9"/>
      <c r="C35" s="9"/>
      <c r="D35" s="34">
        <v>0</v>
      </c>
      <c r="E35" s="34">
        <v>789889</v>
      </c>
      <c r="F35" s="35">
        <v>1888950</v>
      </c>
      <c r="G35" s="35">
        <v>1789616</v>
      </c>
    </row>
    <row r="36" spans="1:7" ht="15.75" x14ac:dyDescent="0.25">
      <c r="A36" s="8" t="s">
        <v>20</v>
      </c>
      <c r="B36" s="9">
        <v>16482534</v>
      </c>
      <c r="C36" s="9">
        <v>17918177</v>
      </c>
      <c r="D36" s="34">
        <v>16064405</v>
      </c>
      <c r="E36" s="34">
        <v>15446459</v>
      </c>
      <c r="F36" s="67">
        <v>19221441</v>
      </c>
      <c r="G36" s="67">
        <v>31275159</v>
      </c>
    </row>
    <row r="37" spans="1:7" ht="31.5" x14ac:dyDescent="0.25">
      <c r="A37" s="8" t="s">
        <v>21</v>
      </c>
      <c r="B37" s="9">
        <v>49256014</v>
      </c>
      <c r="C37" s="9">
        <v>58732271</v>
      </c>
      <c r="D37" s="34">
        <v>98011122</v>
      </c>
      <c r="E37" s="34">
        <v>70948346</v>
      </c>
      <c r="F37" s="67">
        <v>58733489</v>
      </c>
      <c r="G37" s="67">
        <v>20201071</v>
      </c>
    </row>
    <row r="38" spans="1:7" ht="15.75" x14ac:dyDescent="0.25">
      <c r="A38" s="8" t="s">
        <v>22</v>
      </c>
      <c r="B38" s="9">
        <v>86940886</v>
      </c>
      <c r="C38" s="9">
        <v>134026245</v>
      </c>
      <c r="D38" s="34">
        <v>166380343</v>
      </c>
      <c r="E38" s="34">
        <v>202093505</v>
      </c>
      <c r="F38" s="67">
        <v>240251109</v>
      </c>
      <c r="G38" s="67">
        <v>274344635</v>
      </c>
    </row>
    <row r="39" spans="1:7" ht="15.75" x14ac:dyDescent="0.25">
      <c r="A39" s="8" t="s">
        <v>23</v>
      </c>
      <c r="B39" s="9">
        <v>121832350</v>
      </c>
      <c r="C39" s="9">
        <v>158562350</v>
      </c>
      <c r="D39" s="34">
        <v>152153850</v>
      </c>
      <c r="E39" s="34">
        <v>183005350</v>
      </c>
      <c r="F39" s="67">
        <v>114880350</v>
      </c>
      <c r="G39" s="67">
        <v>114880350</v>
      </c>
    </row>
    <row r="40" spans="1:7" ht="15.75" x14ac:dyDescent="0.25">
      <c r="A40" s="8" t="s">
        <v>24</v>
      </c>
      <c r="B40" s="9">
        <v>385680928</v>
      </c>
      <c r="C40" s="9">
        <v>399299567</v>
      </c>
      <c r="D40" s="34">
        <v>421438170</v>
      </c>
      <c r="E40" s="34">
        <v>544145862</v>
      </c>
      <c r="F40" s="67">
        <v>668465019</v>
      </c>
      <c r="G40" s="67">
        <v>838293608</v>
      </c>
    </row>
    <row r="41" spans="1:7" ht="31.5" x14ac:dyDescent="0.25">
      <c r="A41" s="8" t="s">
        <v>25</v>
      </c>
      <c r="B41" s="9">
        <v>79650060</v>
      </c>
      <c r="C41" s="9">
        <v>201292016</v>
      </c>
      <c r="D41" s="34">
        <v>209012744</v>
      </c>
      <c r="E41" s="34">
        <v>196396501</v>
      </c>
      <c r="F41" s="67">
        <v>295370641</v>
      </c>
      <c r="G41" s="67">
        <v>282729452</v>
      </c>
    </row>
    <row r="42" spans="1:7" ht="15.75" x14ac:dyDescent="0.25">
      <c r="A42" s="8" t="s">
        <v>26</v>
      </c>
      <c r="B42" s="9">
        <v>507440</v>
      </c>
      <c r="C42" s="9">
        <v>603230</v>
      </c>
      <c r="D42" s="34">
        <v>294889</v>
      </c>
      <c r="E42" s="34" t="s">
        <v>15</v>
      </c>
      <c r="F42" s="65">
        <v>0</v>
      </c>
      <c r="G42" s="65"/>
    </row>
    <row r="43" spans="1:7" ht="15.75" x14ac:dyDescent="0.25">
      <c r="A43" s="8" t="s">
        <v>27</v>
      </c>
      <c r="B43" s="9">
        <v>891351</v>
      </c>
      <c r="C43" s="9">
        <v>3294738</v>
      </c>
      <c r="D43" s="34">
        <v>2703263</v>
      </c>
      <c r="E43" s="34" t="s">
        <v>15</v>
      </c>
      <c r="F43" s="65">
        <v>0</v>
      </c>
      <c r="G43" s="65"/>
    </row>
    <row r="44" spans="1:7" ht="15.75" x14ac:dyDescent="0.25">
      <c r="A44" s="12"/>
      <c r="B44" s="13">
        <f>B31+SUM(B35:B43)</f>
        <v>769825676</v>
      </c>
      <c r="C44" s="13">
        <f t="shared" ref="C44:G44" si="4">C31+SUM(C35:C43)</f>
        <v>1000490036</v>
      </c>
      <c r="D44" s="13">
        <f t="shared" si="4"/>
        <v>1092746786</v>
      </c>
      <c r="E44" s="13">
        <f t="shared" si="4"/>
        <v>1239080412</v>
      </c>
      <c r="F44" s="13">
        <f t="shared" si="4"/>
        <v>1428076595</v>
      </c>
      <c r="G44" s="13">
        <f t="shared" si="4"/>
        <v>1592360873</v>
      </c>
    </row>
    <row r="45" spans="1:7" ht="15.75" x14ac:dyDescent="0.25">
      <c r="A45" s="12"/>
      <c r="B45" s="68">
        <f>B29-B44</f>
        <v>0</v>
      </c>
      <c r="C45" s="68">
        <f t="shared" ref="C45:F45" si="5">C29-C44</f>
        <v>0</v>
      </c>
      <c r="D45" s="68">
        <f t="shared" si="5"/>
        <v>0</v>
      </c>
      <c r="E45" s="68">
        <f t="shared" si="5"/>
        <v>0</v>
      </c>
      <c r="F45" s="68">
        <f t="shared" si="5"/>
        <v>0</v>
      </c>
      <c r="G45" s="68">
        <f>G29-G44</f>
        <v>0</v>
      </c>
    </row>
    <row r="46" spans="1:7" ht="16.5" thickBot="1" x14ac:dyDescent="0.3">
      <c r="A46" s="32" t="s">
        <v>75</v>
      </c>
      <c r="B46" s="18">
        <f t="shared" ref="B46:G46" si="6">B15/(B9/10)</f>
        <v>19.354800080603713</v>
      </c>
      <c r="C46" s="18">
        <f t="shared" si="6"/>
        <v>24.548632321746155</v>
      </c>
      <c r="D46" s="18">
        <f t="shared" si="6"/>
        <v>23.980600180263494</v>
      </c>
      <c r="E46" s="18">
        <f t="shared" si="6"/>
        <v>24.182648007121561</v>
      </c>
      <c r="F46" s="2">
        <f t="shared" si="6"/>
        <v>24.176970114907462</v>
      </c>
      <c r="G46" s="2">
        <f t="shared" si="6"/>
        <v>24.167361828930069</v>
      </c>
    </row>
    <row r="47" spans="1:7" ht="15.75" x14ac:dyDescent="0.25">
      <c r="A47" s="32" t="s">
        <v>76</v>
      </c>
      <c r="B47" s="33">
        <f>B9/10</f>
        <v>21636720</v>
      </c>
      <c r="C47" s="33">
        <f t="shared" ref="C47:G47" si="7">C9/10</f>
        <v>24233126.399999999</v>
      </c>
      <c r="D47" s="33">
        <f t="shared" si="7"/>
        <v>27868094</v>
      </c>
      <c r="E47" s="33">
        <f t="shared" si="7"/>
        <v>31212265</v>
      </c>
      <c r="F47" s="2">
        <f t="shared" si="7"/>
        <v>35269859</v>
      </c>
      <c r="G47" s="2">
        <f t="shared" si="7"/>
        <v>40207639</v>
      </c>
    </row>
    <row r="48" spans="1:7" ht="15.75" x14ac:dyDescent="0.25">
      <c r="A48" s="8"/>
      <c r="B48" s="19"/>
      <c r="C48" s="19"/>
      <c r="D48" s="10"/>
      <c r="E48" s="10"/>
    </row>
    <row r="49" spans="1:5" ht="15.75" x14ac:dyDescent="0.25">
      <c r="A49" s="8"/>
      <c r="B49" s="19"/>
      <c r="C49" s="19"/>
      <c r="D49" s="16"/>
      <c r="E49" s="10"/>
    </row>
    <row r="50" spans="1:5" ht="15.75" x14ac:dyDescent="0.25">
      <c r="A50" s="8"/>
      <c r="B50" s="19"/>
      <c r="C50" s="19"/>
      <c r="D50" s="10"/>
      <c r="E50" s="10"/>
    </row>
    <row r="51" spans="1:5" ht="15.75" x14ac:dyDescent="0.25">
      <c r="A51" s="12"/>
      <c r="B51" s="20"/>
      <c r="C51" s="20"/>
      <c r="D51" s="14"/>
      <c r="E51" s="14"/>
    </row>
    <row r="52" spans="1:5" ht="16.5" thickBot="1" x14ac:dyDescent="0.3">
      <c r="A52" s="17"/>
      <c r="B52" s="21"/>
      <c r="C52" s="21"/>
      <c r="D52" s="18"/>
      <c r="E52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4" topLeftCell="B33" activePane="bottomRight" state="frozen"/>
      <selection pane="topRight" activeCell="B1" sqref="B1"/>
      <selection pane="bottomLeft" activeCell="A5" sqref="A5"/>
      <selection pane="bottomRight" activeCell="B37" sqref="B37:G37"/>
    </sheetView>
  </sheetViews>
  <sheetFormatPr defaultRowHeight="15" x14ac:dyDescent="0.25"/>
  <cols>
    <col min="1" max="1" width="48.5703125" style="71" customWidth="1"/>
    <col min="2" max="3" width="16.7109375" style="71" customWidth="1"/>
    <col min="4" max="5" width="18.5703125" style="71" bestFit="1" customWidth="1"/>
    <col min="6" max="7" width="14.28515625" style="71" bestFit="1" customWidth="1"/>
    <col min="8" max="16384" width="9.140625" style="71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72" t="s">
        <v>77</v>
      </c>
    </row>
    <row r="3" spans="1:7" ht="15.75" thickBot="1" x14ac:dyDescent="0.3">
      <c r="A3" s="73" t="s">
        <v>68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24">
        <v>2018</v>
      </c>
    </row>
    <row r="5" spans="1:7" ht="15.75" x14ac:dyDescent="0.25">
      <c r="A5" s="74" t="s">
        <v>78</v>
      </c>
      <c r="B5" s="23"/>
      <c r="C5" s="23"/>
      <c r="D5" s="24"/>
      <c r="E5" s="24"/>
      <c r="F5" s="25"/>
    </row>
    <row r="6" spans="1:7" ht="15.75" x14ac:dyDescent="0.25">
      <c r="A6" s="8" t="s">
        <v>28</v>
      </c>
      <c r="B6" s="9"/>
      <c r="C6" s="9"/>
      <c r="D6" s="34" t="s">
        <v>15</v>
      </c>
      <c r="E6" s="34"/>
      <c r="F6" s="35">
        <v>1342716</v>
      </c>
      <c r="G6" s="75">
        <v>1390308</v>
      </c>
    </row>
    <row r="7" spans="1:7" ht="15.75" x14ac:dyDescent="0.25">
      <c r="A7" s="8" t="s">
        <v>29</v>
      </c>
      <c r="B7" s="9">
        <v>2349367</v>
      </c>
      <c r="C7" s="9">
        <v>1253396</v>
      </c>
      <c r="D7" s="34">
        <v>333</v>
      </c>
      <c r="E7" s="34">
        <v>1328125</v>
      </c>
      <c r="F7" s="35"/>
    </row>
    <row r="8" spans="1:7" ht="15.75" x14ac:dyDescent="0.25">
      <c r="A8" s="8" t="s">
        <v>30</v>
      </c>
      <c r="B8" s="9">
        <v>3017700</v>
      </c>
      <c r="C8" s="9">
        <v>1990840</v>
      </c>
      <c r="D8" s="34" t="s">
        <v>15</v>
      </c>
      <c r="E8" s="34">
        <v>1384680</v>
      </c>
      <c r="F8" s="35">
        <v>1524200</v>
      </c>
      <c r="G8" s="75">
        <v>1732200</v>
      </c>
    </row>
    <row r="9" spans="1:7" ht="15.75" x14ac:dyDescent="0.25">
      <c r="A9" s="8" t="s">
        <v>31</v>
      </c>
      <c r="B9" s="9">
        <v>33181898</v>
      </c>
      <c r="C9" s="9">
        <v>37161476</v>
      </c>
      <c r="D9" s="34">
        <v>33957627</v>
      </c>
      <c r="E9" s="34">
        <v>38987543</v>
      </c>
      <c r="F9" s="35">
        <v>40274415</v>
      </c>
      <c r="G9" s="75">
        <v>57820024</v>
      </c>
    </row>
    <row r="10" spans="1:7" ht="15.75" x14ac:dyDescent="0.25">
      <c r="A10" s="8" t="s">
        <v>32</v>
      </c>
      <c r="B10" s="9"/>
      <c r="C10" s="9"/>
      <c r="D10" s="34">
        <v>1250509</v>
      </c>
      <c r="E10" s="34">
        <v>377809</v>
      </c>
      <c r="F10" s="35"/>
      <c r="G10" s="75">
        <v>729933</v>
      </c>
    </row>
    <row r="11" spans="1:7" ht="15.75" x14ac:dyDescent="0.25">
      <c r="A11" s="8" t="s">
        <v>33</v>
      </c>
      <c r="B11" s="9">
        <v>20839</v>
      </c>
      <c r="C11" s="9">
        <v>79692</v>
      </c>
      <c r="D11" s="34">
        <v>1524200</v>
      </c>
      <c r="E11" s="34"/>
      <c r="F11" s="35">
        <v>623829</v>
      </c>
    </row>
    <row r="12" spans="1:7" ht="15.75" x14ac:dyDescent="0.25">
      <c r="A12" s="74" t="s">
        <v>34</v>
      </c>
      <c r="B12" s="13">
        <f t="shared" ref="B12:G12" si="0">SUM(B13:B17)</f>
        <v>75547960</v>
      </c>
      <c r="C12" s="13">
        <f t="shared" si="0"/>
        <v>95667070</v>
      </c>
      <c r="D12" s="13">
        <f t="shared" si="0"/>
        <v>89108550</v>
      </c>
      <c r="E12" s="13">
        <f t="shared" si="0"/>
        <v>84350915</v>
      </c>
      <c r="F12" s="13">
        <f t="shared" si="0"/>
        <v>107358303</v>
      </c>
      <c r="G12" s="13">
        <f t="shared" si="0"/>
        <v>123258528</v>
      </c>
    </row>
    <row r="13" spans="1:7" ht="15.75" x14ac:dyDescent="0.25">
      <c r="A13" s="8" t="s">
        <v>35</v>
      </c>
      <c r="B13" s="9">
        <v>12878511</v>
      </c>
      <c r="C13" s="9">
        <v>16544754</v>
      </c>
      <c r="D13" s="34">
        <v>7642945</v>
      </c>
      <c r="E13" s="34">
        <v>2101064</v>
      </c>
      <c r="F13" s="35">
        <v>21222238</v>
      </c>
      <c r="G13" s="75">
        <v>18255158</v>
      </c>
    </row>
    <row r="14" spans="1:7" ht="15.75" x14ac:dyDescent="0.25">
      <c r="A14" s="8" t="s">
        <v>36</v>
      </c>
      <c r="B14" s="9">
        <v>27915317</v>
      </c>
      <c r="C14" s="9">
        <v>49796982</v>
      </c>
      <c r="D14" s="34" t="s">
        <v>15</v>
      </c>
      <c r="E14" s="34"/>
      <c r="F14" s="35"/>
      <c r="G14" s="75"/>
    </row>
    <row r="15" spans="1:7" ht="15.75" x14ac:dyDescent="0.25">
      <c r="A15" s="8" t="s">
        <v>37</v>
      </c>
      <c r="B15" s="9"/>
      <c r="C15" s="9"/>
      <c r="D15" s="34">
        <v>60383672</v>
      </c>
      <c r="E15" s="34">
        <v>74546535</v>
      </c>
      <c r="F15" s="35">
        <v>75899393</v>
      </c>
      <c r="G15" s="75">
        <v>95273587</v>
      </c>
    </row>
    <row r="16" spans="1:7" ht="15.75" x14ac:dyDescent="0.25">
      <c r="A16" s="8" t="s">
        <v>38</v>
      </c>
      <c r="B16" s="9">
        <v>34340481</v>
      </c>
      <c r="C16" s="9">
        <v>24958873</v>
      </c>
      <c r="D16" s="34">
        <v>18431567</v>
      </c>
      <c r="E16" s="34">
        <v>6510505</v>
      </c>
      <c r="F16" s="35">
        <v>3983024</v>
      </c>
      <c r="G16" s="75">
        <v>3585273</v>
      </c>
    </row>
    <row r="17" spans="1:7" ht="15.75" x14ac:dyDescent="0.25">
      <c r="A17" s="8" t="s">
        <v>39</v>
      </c>
      <c r="B17" s="9">
        <v>413651</v>
      </c>
      <c r="C17" s="9">
        <v>4366461</v>
      </c>
      <c r="D17" s="34">
        <v>2650366</v>
      </c>
      <c r="E17" s="34">
        <v>1192811</v>
      </c>
      <c r="F17" s="35">
        <v>6253648</v>
      </c>
      <c r="G17" s="75">
        <v>6144510</v>
      </c>
    </row>
    <row r="18" spans="1:7" ht="15.75" x14ac:dyDescent="0.25">
      <c r="A18" s="12"/>
      <c r="B18" s="13">
        <f>SUM(B6:B12)</f>
        <v>114117764</v>
      </c>
      <c r="C18" s="13">
        <f>SUM(C6:C12)</f>
        <v>136152474</v>
      </c>
      <c r="D18" s="36">
        <v>125841219</v>
      </c>
      <c r="E18" s="13">
        <f t="shared" ref="E18:F18" si="1">SUM(E6:E12)</f>
        <v>126429072</v>
      </c>
      <c r="F18" s="13">
        <f t="shared" si="1"/>
        <v>151123463</v>
      </c>
      <c r="G18" s="13">
        <f>SUM(G6:G12)</f>
        <v>184930993</v>
      </c>
    </row>
    <row r="19" spans="1:7" ht="15.75" x14ac:dyDescent="0.25">
      <c r="A19" s="12"/>
      <c r="B19" s="13"/>
      <c r="C19" s="13"/>
      <c r="D19" s="36"/>
      <c r="E19" s="36"/>
      <c r="F19" s="37"/>
    </row>
    <row r="20" spans="1:7" ht="15.75" x14ac:dyDescent="0.25">
      <c r="A20" s="74" t="s">
        <v>79</v>
      </c>
      <c r="B20" s="13">
        <f t="shared" ref="B20:G20" si="2">SUM(B21:B36)</f>
        <v>16491872</v>
      </c>
      <c r="C20" s="13">
        <f t="shared" si="2"/>
        <v>25093942</v>
      </c>
      <c r="D20" s="13">
        <f t="shared" si="2"/>
        <v>27669395</v>
      </c>
      <c r="E20" s="73">
        <f t="shared" si="2"/>
        <v>20464602</v>
      </c>
      <c r="F20" s="73">
        <f t="shared" si="2"/>
        <v>24635308</v>
      </c>
      <c r="G20" s="73">
        <f t="shared" si="2"/>
        <v>28816966</v>
      </c>
    </row>
    <row r="21" spans="1:7" ht="15.75" x14ac:dyDescent="0.25">
      <c r="A21" s="8" t="s">
        <v>40</v>
      </c>
      <c r="B21" s="9"/>
      <c r="C21" s="9"/>
      <c r="D21" s="34" t="s">
        <v>15</v>
      </c>
      <c r="E21" s="34" t="s">
        <v>15</v>
      </c>
      <c r="F21" s="35"/>
    </row>
    <row r="22" spans="1:7" ht="15.75" x14ac:dyDescent="0.25">
      <c r="A22" s="8" t="s">
        <v>41</v>
      </c>
      <c r="B22" s="9">
        <v>2893558</v>
      </c>
      <c r="C22" s="9">
        <v>4893526</v>
      </c>
      <c r="D22" s="34">
        <v>3416425</v>
      </c>
      <c r="E22" s="34">
        <v>1495633</v>
      </c>
      <c r="F22" s="35">
        <v>2338277</v>
      </c>
      <c r="G22" s="67">
        <v>3881304</v>
      </c>
    </row>
    <row r="23" spans="1:7" ht="15.75" x14ac:dyDescent="0.25">
      <c r="A23" s="8" t="s">
        <v>42</v>
      </c>
      <c r="B23" s="9"/>
      <c r="C23" s="9"/>
      <c r="D23" s="34" t="s">
        <v>15</v>
      </c>
      <c r="E23" s="34" t="s">
        <v>15</v>
      </c>
      <c r="F23" s="35"/>
    </row>
    <row r="24" spans="1:7" ht="15.75" x14ac:dyDescent="0.25">
      <c r="A24" s="8" t="s">
        <v>43</v>
      </c>
      <c r="B24" s="9">
        <v>175000</v>
      </c>
      <c r="C24" s="9">
        <v>362500</v>
      </c>
      <c r="D24" s="34">
        <v>350000</v>
      </c>
      <c r="E24" s="34">
        <v>305000</v>
      </c>
      <c r="F24" s="35">
        <v>230000</v>
      </c>
      <c r="G24" s="67">
        <v>365000</v>
      </c>
    </row>
    <row r="25" spans="1:7" ht="15.75" x14ac:dyDescent="0.25">
      <c r="A25" s="8" t="s">
        <v>44</v>
      </c>
      <c r="B25" s="9">
        <v>77000</v>
      </c>
      <c r="C25" s="9">
        <v>182800</v>
      </c>
      <c r="D25" s="34">
        <v>122330</v>
      </c>
      <c r="E25" s="34">
        <v>107650</v>
      </c>
      <c r="F25" s="35">
        <v>115000</v>
      </c>
      <c r="G25" s="67">
        <v>146000</v>
      </c>
    </row>
    <row r="26" spans="1:7" ht="15.75" x14ac:dyDescent="0.25">
      <c r="A26" s="8" t="s">
        <v>45</v>
      </c>
      <c r="B26" s="9"/>
      <c r="C26" s="9"/>
      <c r="D26" s="34" t="s">
        <v>15</v>
      </c>
      <c r="E26" s="34" t="s">
        <v>15</v>
      </c>
      <c r="F26" s="35"/>
    </row>
    <row r="27" spans="1:7" ht="15.75" x14ac:dyDescent="0.25">
      <c r="A27" s="8" t="s">
        <v>46</v>
      </c>
      <c r="B27" s="9"/>
      <c r="C27" s="9"/>
      <c r="D27" s="34">
        <v>4908591</v>
      </c>
      <c r="E27" s="34" t="s">
        <v>15</v>
      </c>
      <c r="F27" s="35"/>
    </row>
    <row r="28" spans="1:7" ht="15.75" x14ac:dyDescent="0.25">
      <c r="A28" s="8" t="s">
        <v>47</v>
      </c>
      <c r="B28" s="9">
        <v>35000</v>
      </c>
      <c r="C28" s="9">
        <v>510500</v>
      </c>
      <c r="D28" s="34">
        <v>227071</v>
      </c>
      <c r="E28" s="34">
        <v>596218</v>
      </c>
      <c r="F28" s="35">
        <v>1084628</v>
      </c>
      <c r="G28" s="67">
        <v>1062473</v>
      </c>
    </row>
    <row r="29" spans="1:7" ht="15.75" x14ac:dyDescent="0.25">
      <c r="A29" s="8" t="s">
        <v>48</v>
      </c>
      <c r="B29" s="9"/>
      <c r="C29" s="9"/>
      <c r="D29" s="34" t="s">
        <v>15</v>
      </c>
      <c r="E29" s="34" t="s">
        <v>15</v>
      </c>
      <c r="F29" s="35"/>
    </row>
    <row r="30" spans="1:7" ht="15.75" x14ac:dyDescent="0.25">
      <c r="A30" s="8" t="s">
        <v>49</v>
      </c>
      <c r="B30" s="9">
        <v>3171625</v>
      </c>
      <c r="C30" s="9">
        <v>4933363</v>
      </c>
      <c r="D30" s="34">
        <v>787300</v>
      </c>
      <c r="E30" s="34">
        <v>792651</v>
      </c>
      <c r="F30" s="35">
        <v>4292279</v>
      </c>
      <c r="G30" s="67">
        <v>1214662</v>
      </c>
    </row>
    <row r="31" spans="1:7" ht="15.75" x14ac:dyDescent="0.25">
      <c r="A31" s="8" t="s">
        <v>50</v>
      </c>
      <c r="B31" s="9"/>
      <c r="C31" s="9"/>
      <c r="D31" s="34" t="s">
        <v>15</v>
      </c>
      <c r="E31" s="34" t="s">
        <v>15</v>
      </c>
      <c r="F31" s="35"/>
    </row>
    <row r="32" spans="1:7" ht="15.75" x14ac:dyDescent="0.25">
      <c r="A32" s="8" t="s">
        <v>51</v>
      </c>
      <c r="B32" s="9">
        <v>10139689</v>
      </c>
      <c r="C32" s="9">
        <v>13484764</v>
      </c>
      <c r="D32" s="34">
        <v>17847079</v>
      </c>
      <c r="E32" s="34">
        <v>16733950</v>
      </c>
      <c r="F32" s="35">
        <v>16574824</v>
      </c>
      <c r="G32" s="67">
        <v>21728913</v>
      </c>
    </row>
    <row r="33" spans="1:7" ht="15.75" x14ac:dyDescent="0.25">
      <c r="A33" s="8" t="s">
        <v>52</v>
      </c>
      <c r="B33" s="9"/>
      <c r="C33" s="9"/>
      <c r="D33" s="34" t="s">
        <v>15</v>
      </c>
      <c r="E33" s="34" t="s">
        <v>15</v>
      </c>
      <c r="F33" s="35"/>
    </row>
    <row r="34" spans="1:7" ht="15.75" x14ac:dyDescent="0.25">
      <c r="A34" s="8" t="s">
        <v>53</v>
      </c>
      <c r="B34" s="9"/>
      <c r="C34" s="9">
        <v>726489</v>
      </c>
      <c r="D34" s="34">
        <v>10599</v>
      </c>
      <c r="E34" s="34" t="s">
        <v>15</v>
      </c>
      <c r="F34" s="35"/>
    </row>
    <row r="35" spans="1:7" ht="15.75" x14ac:dyDescent="0.25">
      <c r="A35" s="8" t="s">
        <v>54</v>
      </c>
      <c r="B35" s="9"/>
      <c r="C35" s="9"/>
      <c r="D35" s="34" t="s">
        <v>15</v>
      </c>
      <c r="E35" s="34">
        <v>433500</v>
      </c>
      <c r="F35" s="35"/>
    </row>
    <row r="36" spans="1:7" ht="15.75" x14ac:dyDescent="0.25">
      <c r="A36" s="8" t="s">
        <v>55</v>
      </c>
      <c r="B36" s="9"/>
      <c r="C36" s="9"/>
      <c r="D36" s="34" t="s">
        <v>15</v>
      </c>
      <c r="E36" s="34" t="s">
        <v>15</v>
      </c>
      <c r="F36" s="35">
        <v>300</v>
      </c>
      <c r="G36" s="71">
        <v>418614</v>
      </c>
    </row>
    <row r="37" spans="1:7" ht="15.75" x14ac:dyDescent="0.25">
      <c r="A37" s="76" t="s">
        <v>80</v>
      </c>
      <c r="B37" s="13">
        <f>B18-B20</f>
        <v>97625892</v>
      </c>
      <c r="C37" s="13">
        <f t="shared" ref="C37:G37" si="3">C18-C20</f>
        <v>111058532</v>
      </c>
      <c r="D37" s="13">
        <f t="shared" si="3"/>
        <v>98171824</v>
      </c>
      <c r="E37" s="13">
        <f t="shared" si="3"/>
        <v>105964470</v>
      </c>
      <c r="F37" s="13">
        <f t="shared" si="3"/>
        <v>126488155</v>
      </c>
      <c r="G37" s="13">
        <f t="shared" si="3"/>
        <v>156114027</v>
      </c>
    </row>
    <row r="38" spans="1:7" ht="15.75" x14ac:dyDescent="0.25">
      <c r="A38" s="77" t="s">
        <v>81</v>
      </c>
      <c r="B38" s="9">
        <f>B39+B40</f>
        <v>24382824</v>
      </c>
      <c r="C38" s="9">
        <f t="shared" ref="C38:G38" si="4">C39+C40</f>
        <v>0</v>
      </c>
      <c r="D38" s="9">
        <f t="shared" si="4"/>
        <v>2499712</v>
      </c>
      <c r="E38" s="9">
        <v>19462872</v>
      </c>
      <c r="F38" s="9">
        <f t="shared" si="4"/>
        <v>2760358</v>
      </c>
      <c r="G38" s="9">
        <f t="shared" si="4"/>
        <v>37119794</v>
      </c>
    </row>
    <row r="39" spans="1:7" ht="15.75" x14ac:dyDescent="0.25">
      <c r="A39" s="71" t="s">
        <v>95</v>
      </c>
      <c r="B39" s="9">
        <v>20382824</v>
      </c>
      <c r="C39" s="9"/>
      <c r="D39" s="34"/>
      <c r="E39" s="34"/>
      <c r="F39" s="35">
        <v>1380179</v>
      </c>
      <c r="G39" s="75">
        <v>37119794</v>
      </c>
    </row>
    <row r="40" spans="1:7" ht="15.75" x14ac:dyDescent="0.25">
      <c r="A40" s="71" t="s">
        <v>94</v>
      </c>
      <c r="B40" s="9">
        <v>4000000</v>
      </c>
      <c r="C40" s="9"/>
      <c r="D40" s="34">
        <v>2499712</v>
      </c>
      <c r="E40" s="34">
        <v>200000</v>
      </c>
      <c r="F40" s="35">
        <v>1380179</v>
      </c>
    </row>
    <row r="41" spans="1:7" ht="15.75" x14ac:dyDescent="0.25">
      <c r="A41" s="76" t="s">
        <v>82</v>
      </c>
      <c r="B41" s="13">
        <f>B37-B38</f>
        <v>73243068</v>
      </c>
      <c r="C41" s="13">
        <f t="shared" ref="C41:G41" si="5">C37-C38</f>
        <v>111058532</v>
      </c>
      <c r="D41" s="13">
        <f t="shared" si="5"/>
        <v>95672112</v>
      </c>
      <c r="E41" s="13">
        <f t="shared" si="5"/>
        <v>86501598</v>
      </c>
      <c r="F41" s="13">
        <f t="shared" si="5"/>
        <v>123727797</v>
      </c>
      <c r="G41" s="13">
        <f t="shared" si="5"/>
        <v>118994233</v>
      </c>
    </row>
    <row r="42" spans="1:7" ht="15.75" x14ac:dyDescent="0.25">
      <c r="A42" s="78"/>
      <c r="B42" s="13"/>
      <c r="C42" s="13"/>
      <c r="D42" s="36"/>
      <c r="E42" s="36"/>
      <c r="F42" s="40"/>
    </row>
    <row r="43" spans="1:7" ht="16.5" thickBot="1" x14ac:dyDescent="0.3">
      <c r="A43" s="76" t="s">
        <v>83</v>
      </c>
      <c r="B43" s="18">
        <f>B41/('1'!B9/10)</f>
        <v>3.3851280600756493</v>
      </c>
      <c r="C43" s="18">
        <f>C41/('1'!C9/10)</f>
        <v>4.5829221606338013</v>
      </c>
      <c r="D43" s="18">
        <f>D41/('1'!D9/10)</f>
        <v>3.4330339204396254</v>
      </c>
      <c r="E43" s="18">
        <f>E41/('1'!E9/10)</f>
        <v>2.7713976540952729</v>
      </c>
      <c r="F43" s="18">
        <f>F41/('1'!F9/10)</f>
        <v>3.5080320848461573</v>
      </c>
      <c r="G43" s="18">
        <f>G41/('1'!G9/10)</f>
        <v>2.9594931699421596</v>
      </c>
    </row>
    <row r="44" spans="1:7" ht="15.75" x14ac:dyDescent="0.25">
      <c r="A44" s="79" t="s">
        <v>84</v>
      </c>
      <c r="B44" s="19">
        <v>21636720</v>
      </c>
      <c r="C44" s="19">
        <v>24233126.399999999</v>
      </c>
      <c r="D44" s="10">
        <v>27868094</v>
      </c>
      <c r="E44" s="10">
        <v>31212265</v>
      </c>
      <c r="F44" s="11">
        <v>35269859</v>
      </c>
      <c r="G44" s="11">
        <f>'1'!G9/10</f>
        <v>40207639</v>
      </c>
    </row>
    <row r="45" spans="1:7" ht="15.75" x14ac:dyDescent="0.25">
      <c r="A45" s="12"/>
      <c r="B45" s="20"/>
      <c r="C45" s="20"/>
      <c r="D45" s="16"/>
      <c r="E45" s="14"/>
      <c r="F45" s="15"/>
    </row>
    <row r="46" spans="1:7" ht="16.5" thickBot="1" x14ac:dyDescent="0.3">
      <c r="A46" s="8"/>
      <c r="B46" s="19"/>
      <c r="C46" s="19"/>
      <c r="D46" s="10"/>
      <c r="E46" s="10"/>
      <c r="F46" s="11"/>
    </row>
    <row r="47" spans="1:7" ht="16.5" thickBot="1" x14ac:dyDescent="0.3">
      <c r="A47" s="12"/>
      <c r="B47" s="20"/>
      <c r="C47" s="20"/>
      <c r="D47" s="80"/>
      <c r="E47" s="81"/>
      <c r="F47" s="82"/>
    </row>
    <row r="48" spans="1:7" ht="16.5" thickBot="1" x14ac:dyDescent="0.3">
      <c r="A48" s="17"/>
      <c r="B48" s="21"/>
      <c r="C48" s="21"/>
      <c r="D48" s="18"/>
      <c r="E48" s="18"/>
      <c r="F48" s="18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4" topLeftCell="F11" activePane="bottomRight" state="frozen"/>
      <selection pane="topRight" activeCell="B1" sqref="B1"/>
      <selection pane="bottomLeft" activeCell="A5" sqref="A5"/>
      <selection pane="bottomRight" activeCell="I14" sqref="I14"/>
    </sheetView>
  </sheetViews>
  <sheetFormatPr defaultRowHeight="15" x14ac:dyDescent="0.25"/>
  <cols>
    <col min="1" max="1" width="56.28515625" style="1" bestFit="1" customWidth="1"/>
    <col min="2" max="2" width="17" style="1" customWidth="1"/>
    <col min="3" max="3" width="17.140625" style="1" customWidth="1"/>
    <col min="4" max="6" width="18.140625" style="1" bestFit="1" customWidth="1"/>
    <col min="7" max="7" width="11.85546875" style="1" bestFit="1" customWidth="1"/>
    <col min="8" max="16384" width="9.140625" style="1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38" t="s">
        <v>85</v>
      </c>
    </row>
    <row r="3" spans="1:7" ht="15.75" thickBot="1" x14ac:dyDescent="0.3">
      <c r="A3" s="22" t="s">
        <v>68</v>
      </c>
    </row>
    <row r="4" spans="1:7" x14ac:dyDescent="0.25">
      <c r="A4" s="42"/>
      <c r="B4" s="43">
        <v>2013</v>
      </c>
      <c r="C4" s="43">
        <v>2014</v>
      </c>
      <c r="D4" s="44">
        <v>2015</v>
      </c>
      <c r="E4" s="44">
        <v>2016</v>
      </c>
      <c r="F4" s="45">
        <v>2017</v>
      </c>
      <c r="G4" s="1">
        <v>2018</v>
      </c>
    </row>
    <row r="5" spans="1:7" x14ac:dyDescent="0.25">
      <c r="A5" s="32" t="s">
        <v>86</v>
      </c>
      <c r="B5" s="59"/>
      <c r="C5" s="59"/>
      <c r="D5" s="60"/>
      <c r="E5" s="60"/>
      <c r="F5" s="61"/>
    </row>
    <row r="6" spans="1:7" x14ac:dyDescent="0.25">
      <c r="A6" s="46" t="s">
        <v>56</v>
      </c>
      <c r="B6" s="47">
        <v>399574097</v>
      </c>
      <c r="C6" s="48">
        <v>452287622</v>
      </c>
      <c r="D6" s="49">
        <v>600622585</v>
      </c>
      <c r="E6" s="49">
        <v>611816436</v>
      </c>
      <c r="F6" s="50">
        <v>642503854</v>
      </c>
      <c r="G6" s="69">
        <v>627357402</v>
      </c>
    </row>
    <row r="7" spans="1:7" x14ac:dyDescent="0.25">
      <c r="A7" s="46" t="s">
        <v>57</v>
      </c>
      <c r="B7" s="47"/>
      <c r="C7" s="47"/>
      <c r="D7" s="51" t="s">
        <v>15</v>
      </c>
      <c r="E7" s="51" t="s">
        <v>15</v>
      </c>
      <c r="F7" s="50">
        <v>-37035739</v>
      </c>
      <c r="G7" s="1">
        <v>-33167087</v>
      </c>
    </row>
    <row r="8" spans="1:7" x14ac:dyDescent="0.25">
      <c r="A8" s="46" t="s">
        <v>58</v>
      </c>
      <c r="B8" s="48">
        <v>-242314196</v>
      </c>
      <c r="C8" s="48">
        <v>-397486086</v>
      </c>
      <c r="D8" s="49">
        <v>-554994709</v>
      </c>
      <c r="E8" s="49">
        <v>-485313058</v>
      </c>
      <c r="F8" s="50">
        <v>-500449244</v>
      </c>
      <c r="G8" s="69">
        <v>-463966310</v>
      </c>
    </row>
    <row r="9" spans="1:7" x14ac:dyDescent="0.25">
      <c r="A9" s="52"/>
      <c r="B9" s="53">
        <f>B6+B7+B8</f>
        <v>157259901</v>
      </c>
      <c r="C9" s="53">
        <f>C6+C7+C8</f>
        <v>54801536</v>
      </c>
      <c r="D9" s="54">
        <v>45627876</v>
      </c>
      <c r="E9" s="70">
        <f t="shared" ref="E9:F9" si="0">SUM(E6:E8)</f>
        <v>126503378</v>
      </c>
      <c r="F9" s="70">
        <f t="shared" si="0"/>
        <v>105018871</v>
      </c>
      <c r="G9" s="70">
        <f>SUM(G6:G8)</f>
        <v>130224005</v>
      </c>
    </row>
    <row r="10" spans="1:7" x14ac:dyDescent="0.25">
      <c r="A10" s="32" t="s">
        <v>87</v>
      </c>
      <c r="B10" s="53"/>
      <c r="C10" s="53"/>
      <c r="D10" s="54"/>
      <c r="E10" s="54"/>
      <c r="F10" s="55"/>
    </row>
    <row r="11" spans="1:7" x14ac:dyDescent="0.25">
      <c r="A11" s="46" t="s">
        <v>59</v>
      </c>
      <c r="B11" s="48">
        <v>-69279000</v>
      </c>
      <c r="C11" s="48">
        <v>-31477329</v>
      </c>
      <c r="D11" s="49">
        <v>-49594000</v>
      </c>
      <c r="E11" s="49">
        <v>-104000000</v>
      </c>
      <c r="F11" s="56"/>
    </row>
    <row r="12" spans="1:7" x14ac:dyDescent="0.25">
      <c r="A12" s="46" t="s">
        <v>60</v>
      </c>
      <c r="B12" s="48">
        <v>-22899244</v>
      </c>
      <c r="C12" s="48">
        <v>-32187205</v>
      </c>
      <c r="D12" s="49">
        <v>-23489273</v>
      </c>
      <c r="E12" s="49">
        <v>-3795686</v>
      </c>
      <c r="F12" s="56"/>
    </row>
    <row r="13" spans="1:7" x14ac:dyDescent="0.25">
      <c r="A13" s="46" t="s">
        <v>61</v>
      </c>
      <c r="B13" s="47"/>
      <c r="C13" s="47"/>
      <c r="D13" s="51" t="s">
        <v>15</v>
      </c>
      <c r="E13" s="51" t="s">
        <v>15</v>
      </c>
      <c r="F13" s="50">
        <v>-133400000</v>
      </c>
      <c r="G13" s="1">
        <v>-183700000</v>
      </c>
    </row>
    <row r="14" spans="1:7" x14ac:dyDescent="0.25">
      <c r="A14" s="46" t="s">
        <v>62</v>
      </c>
      <c r="B14" s="47"/>
      <c r="C14" s="47"/>
      <c r="D14" s="51" t="s">
        <v>15</v>
      </c>
      <c r="E14" s="51" t="s">
        <v>15</v>
      </c>
      <c r="F14" s="50">
        <v>38527153</v>
      </c>
      <c r="G14" s="1">
        <v>49265749</v>
      </c>
    </row>
    <row r="15" spans="1:7" x14ac:dyDescent="0.25">
      <c r="A15" s="46" t="s">
        <v>63</v>
      </c>
      <c r="B15" s="47"/>
      <c r="C15" s="47"/>
      <c r="D15" s="51" t="s">
        <v>15</v>
      </c>
      <c r="E15" s="51" t="s">
        <v>15</v>
      </c>
      <c r="F15" s="50">
        <v>-2829875</v>
      </c>
      <c r="G15" s="1">
        <v>-926439</v>
      </c>
    </row>
    <row r="16" spans="1:7" x14ac:dyDescent="0.25">
      <c r="A16" s="46" t="s">
        <v>64</v>
      </c>
      <c r="B16" s="47"/>
      <c r="C16" s="47"/>
      <c r="D16" s="51" t="s">
        <v>15</v>
      </c>
      <c r="E16" s="51" t="s">
        <v>15</v>
      </c>
      <c r="F16" s="50">
        <v>-30813935</v>
      </c>
      <c r="G16" s="1">
        <v>-8734726</v>
      </c>
    </row>
    <row r="17" spans="1:7" x14ac:dyDescent="0.25">
      <c r="A17" s="46" t="s">
        <v>65</v>
      </c>
      <c r="B17" s="47"/>
      <c r="C17" s="47"/>
      <c r="D17" s="51" t="s">
        <v>15</v>
      </c>
      <c r="E17" s="51" t="s">
        <v>15</v>
      </c>
      <c r="F17" s="50">
        <v>-2996805</v>
      </c>
    </row>
    <row r="18" spans="1:7" x14ac:dyDescent="0.25">
      <c r="A18" s="52"/>
      <c r="B18" s="53">
        <f>SUM(B11:B17)</f>
        <v>-92178244</v>
      </c>
      <c r="C18" s="53">
        <f>SUM(C11:C17)</f>
        <v>-63664534</v>
      </c>
      <c r="D18" s="54">
        <v>-73083273</v>
      </c>
      <c r="E18" s="1">
        <f t="shared" ref="E18:F18" si="1">SUM(E11:E17)</f>
        <v>-107795686</v>
      </c>
      <c r="F18" s="1">
        <f t="shared" si="1"/>
        <v>-131513462</v>
      </c>
      <c r="G18" s="1">
        <f>SUM(G11:G17)</f>
        <v>-144095416</v>
      </c>
    </row>
    <row r="19" spans="1:7" x14ac:dyDescent="0.25">
      <c r="A19" s="32" t="s">
        <v>88</v>
      </c>
      <c r="B19" s="53"/>
      <c r="C19" s="53"/>
      <c r="D19" s="54"/>
      <c r="E19" s="54"/>
      <c r="F19" s="55"/>
    </row>
    <row r="20" spans="1:7" x14ac:dyDescent="0.25">
      <c r="A20" s="46" t="s">
        <v>66</v>
      </c>
      <c r="B20" s="53">
        <v>-20411800</v>
      </c>
      <c r="C20" s="53">
        <v>-10818363</v>
      </c>
      <c r="D20" s="54"/>
      <c r="E20" s="54"/>
      <c r="F20" s="55"/>
    </row>
    <row r="21" spans="1:7" x14ac:dyDescent="0.25">
      <c r="A21" s="52"/>
      <c r="B21" s="53">
        <f>B20</f>
        <v>-20411800</v>
      </c>
      <c r="C21" s="53">
        <f>C20</f>
        <v>-10818363</v>
      </c>
      <c r="D21" s="54"/>
      <c r="E21" s="54"/>
      <c r="F21" s="55"/>
    </row>
    <row r="22" spans="1:7" x14ac:dyDescent="0.25">
      <c r="A22" s="52"/>
      <c r="B22" s="53"/>
      <c r="C22" s="53"/>
      <c r="D22" s="54"/>
      <c r="E22" s="54"/>
      <c r="F22" s="55"/>
    </row>
    <row r="23" spans="1:7" x14ac:dyDescent="0.25">
      <c r="A23" s="22" t="s">
        <v>89</v>
      </c>
      <c r="B23" s="53">
        <f>B21+B18+B9</f>
        <v>44669857</v>
      </c>
      <c r="C23" s="53">
        <f>C21+C18+C9</f>
        <v>-19681361</v>
      </c>
      <c r="D23" s="54">
        <v>-27455397</v>
      </c>
      <c r="E23" s="69">
        <f t="shared" ref="E23:F23" si="2">E9+E18+E21</f>
        <v>18707692</v>
      </c>
      <c r="F23" s="69">
        <f t="shared" si="2"/>
        <v>-26494591</v>
      </c>
      <c r="G23" s="69">
        <f>G9+G18+G21</f>
        <v>-13871411</v>
      </c>
    </row>
    <row r="24" spans="1:7" x14ac:dyDescent="0.25">
      <c r="A24" s="41" t="s">
        <v>90</v>
      </c>
      <c r="B24" s="48">
        <v>26305071</v>
      </c>
      <c r="C24" s="48">
        <v>70974928</v>
      </c>
      <c r="D24" s="49">
        <v>51293567</v>
      </c>
      <c r="E24" s="49">
        <v>23838170</v>
      </c>
      <c r="F24" s="50">
        <v>42545862</v>
      </c>
      <c r="G24" s="1">
        <v>33465019</v>
      </c>
    </row>
    <row r="25" spans="1:7" x14ac:dyDescent="0.25">
      <c r="A25" s="32" t="s">
        <v>91</v>
      </c>
      <c r="B25" s="53">
        <f>B23+B24</f>
        <v>70974928</v>
      </c>
      <c r="C25" s="53">
        <f>C23+C24</f>
        <v>51293567</v>
      </c>
      <c r="D25" s="70">
        <f>SUM(D23:D24)</f>
        <v>23838170</v>
      </c>
      <c r="E25" s="70">
        <f>SUM(E23:E24)</f>
        <v>42545862</v>
      </c>
      <c r="F25" s="70">
        <f>SUM(F23:F24)</f>
        <v>16051271</v>
      </c>
      <c r="G25" s="70">
        <f>SUM(G23:G24)</f>
        <v>19593608</v>
      </c>
    </row>
    <row r="26" spans="1:7" x14ac:dyDescent="0.25">
      <c r="A26" s="39"/>
      <c r="B26" s="53"/>
      <c r="C26" s="53"/>
      <c r="D26" s="54"/>
      <c r="E26" s="54"/>
      <c r="F26" s="62"/>
    </row>
    <row r="27" spans="1:7" ht="15.75" thickBot="1" x14ac:dyDescent="0.3">
      <c r="A27" s="32" t="s">
        <v>92</v>
      </c>
      <c r="B27" s="57">
        <f>B9/('1'!B9/10)</f>
        <v>7.2681950406531115</v>
      </c>
      <c r="C27" s="57">
        <f>C9/('1'!C9/10)</f>
        <v>2.261430700084988</v>
      </c>
      <c r="D27" s="57">
        <f>D9/('1'!D9/10)</f>
        <v>1.6372801096479723</v>
      </c>
      <c r="E27" s="57">
        <f>E9/('1'!E9/10)</f>
        <v>4.0530021771889997</v>
      </c>
      <c r="F27" s="57">
        <f>F9/('1'!F9/10)</f>
        <v>2.9775812542942122</v>
      </c>
      <c r="G27" s="57">
        <f>G9/('1'!G9/10)</f>
        <v>3.2387876592306255</v>
      </c>
    </row>
    <row r="28" spans="1:7" ht="15.75" x14ac:dyDescent="0.25">
      <c r="A28" s="32" t="s">
        <v>93</v>
      </c>
      <c r="B28" s="58">
        <v>21636720</v>
      </c>
      <c r="C28" s="58">
        <v>24233126.399999999</v>
      </c>
      <c r="D28" s="1">
        <v>27868094</v>
      </c>
      <c r="E28" s="1">
        <v>31212265</v>
      </c>
      <c r="F28" s="1">
        <v>35269859</v>
      </c>
      <c r="G28" s="1">
        <f>'1'!G9/10</f>
        <v>40207639</v>
      </c>
    </row>
    <row r="29" spans="1:7" ht="15.75" x14ac:dyDescent="0.25">
      <c r="A29" s="8"/>
      <c r="B29" s="19"/>
      <c r="C29" s="19"/>
      <c r="D29" s="10"/>
      <c r="E29" s="10"/>
      <c r="F29" s="11"/>
    </row>
    <row r="30" spans="1:7" ht="15.75" x14ac:dyDescent="0.25">
      <c r="A30" s="12"/>
      <c r="B30" s="20"/>
      <c r="C30" s="20"/>
      <c r="D30" s="14"/>
      <c r="E30" s="14"/>
      <c r="F30" s="15"/>
    </row>
    <row r="31" spans="1:7" ht="15.75" x14ac:dyDescent="0.25">
      <c r="A31" s="12"/>
      <c r="B31" s="20"/>
      <c r="C31" s="20"/>
      <c r="D31" s="14"/>
      <c r="E31" s="14"/>
      <c r="F31" s="15"/>
    </row>
    <row r="32" spans="1:7" ht="15.75" x14ac:dyDescent="0.25">
      <c r="A32" s="8"/>
      <c r="B32" s="19"/>
      <c r="C32" s="19"/>
      <c r="D32" s="10"/>
      <c r="E32" s="10"/>
      <c r="F32" s="11"/>
    </row>
    <row r="33" spans="1:6" ht="15.75" x14ac:dyDescent="0.25">
      <c r="A33" s="12"/>
      <c r="B33" s="20"/>
      <c r="C33" s="20"/>
      <c r="D33" s="14"/>
      <c r="E33" s="14"/>
      <c r="F33" s="15"/>
    </row>
    <row r="34" spans="1:6" ht="16.5" thickBot="1" x14ac:dyDescent="0.3">
      <c r="A34" s="17"/>
      <c r="B34" s="21"/>
      <c r="C34" s="21"/>
      <c r="D34" s="18"/>
      <c r="E34" s="18"/>
      <c r="F34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2020-04-12T05:56:37Z</dcterms:modified>
</cp:coreProperties>
</file>