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Jute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53" i="1"/>
  <c r="I34" i="3" s="1"/>
  <c r="I41" i="1"/>
  <c r="H8" i="4" s="1"/>
  <c r="I25" i="1"/>
  <c r="I13" i="1"/>
  <c r="I7" i="1"/>
  <c r="I22" i="2"/>
  <c r="I10" i="2"/>
  <c r="I8" i="2"/>
  <c r="I25" i="3"/>
  <c r="I17" i="3"/>
  <c r="I10" i="3"/>
  <c r="I33" i="3" s="1"/>
  <c r="I14" i="2" l="1"/>
  <c r="H11" i="4" s="1"/>
  <c r="I39" i="1"/>
  <c r="I27" i="3"/>
  <c r="I29" i="3" s="1"/>
  <c r="I18" i="2"/>
  <c r="I20" i="2" s="1"/>
  <c r="I26" i="2" s="1"/>
  <c r="I52" i="1"/>
  <c r="I29" i="2"/>
  <c r="H9" i="4"/>
  <c r="I50" i="1"/>
  <c r="I21" i="1"/>
  <c r="C53" i="1"/>
  <c r="D53" i="1"/>
  <c r="E53" i="1"/>
  <c r="F53" i="1"/>
  <c r="G53" i="1"/>
  <c r="H53" i="1"/>
  <c r="B53" i="1"/>
  <c r="E29" i="2" l="1"/>
  <c r="E34" i="3"/>
  <c r="H34" i="3"/>
  <c r="H29" i="2"/>
  <c r="D34" i="3"/>
  <c r="D29" i="2"/>
  <c r="G29" i="2"/>
  <c r="G34" i="3"/>
  <c r="C29" i="2"/>
  <c r="C34" i="3"/>
  <c r="B34" i="3"/>
  <c r="B29" i="2"/>
  <c r="F34" i="3"/>
  <c r="F29" i="2"/>
  <c r="H6" i="4"/>
  <c r="H7" i="4"/>
  <c r="H10" i="4"/>
  <c r="I28" i="2"/>
  <c r="H12" i="4"/>
  <c r="H27" i="3"/>
  <c r="H29" i="3" s="1"/>
  <c r="H25" i="3"/>
  <c r="H17" i="3"/>
  <c r="H10" i="3"/>
  <c r="H33" i="3" s="1"/>
  <c r="H22" i="2"/>
  <c r="H10" i="2"/>
  <c r="H8" i="2"/>
  <c r="H14" i="2" s="1"/>
  <c r="H18" i="2" s="1"/>
  <c r="H20" i="2" s="1"/>
  <c r="H26" i="2" s="1"/>
  <c r="C30" i="1"/>
  <c r="D30" i="1"/>
  <c r="E30" i="1"/>
  <c r="F30" i="1"/>
  <c r="G30" i="1"/>
  <c r="H30" i="1"/>
  <c r="H25" i="1"/>
  <c r="H41" i="1"/>
  <c r="H13" i="1"/>
  <c r="H7" i="1"/>
  <c r="H39" i="1" l="1"/>
  <c r="G10" i="4"/>
  <c r="H28" i="2"/>
  <c r="G11" i="4"/>
  <c r="G7" i="4"/>
  <c r="H50" i="1"/>
  <c r="H52" i="1"/>
  <c r="H21" i="1"/>
  <c r="G6" i="4" s="1"/>
  <c r="G9" i="4"/>
  <c r="G12" i="4"/>
  <c r="G8" i="4"/>
  <c r="C8" i="2" l="1"/>
  <c r="D8" i="2"/>
  <c r="E8" i="2"/>
  <c r="F8" i="2"/>
  <c r="G8" i="2"/>
  <c r="B8" i="2"/>
  <c r="C25" i="3" l="1"/>
  <c r="D25" i="3"/>
  <c r="E25" i="3"/>
  <c r="F25" i="3"/>
  <c r="G25" i="3"/>
  <c r="B25" i="3"/>
  <c r="C10" i="3"/>
  <c r="C33" i="3" s="1"/>
  <c r="D10" i="3"/>
  <c r="D33" i="3" s="1"/>
  <c r="E10" i="3"/>
  <c r="E33" i="3" s="1"/>
  <c r="F10" i="3"/>
  <c r="F33" i="3" s="1"/>
  <c r="G10" i="3"/>
  <c r="G33" i="3" s="1"/>
  <c r="B10" i="3"/>
  <c r="B33" i="3" s="1"/>
  <c r="B30" i="1" l="1"/>
  <c r="C7" i="1" l="1"/>
  <c r="D7" i="1"/>
  <c r="E7" i="1"/>
  <c r="F7" i="1"/>
  <c r="G7" i="1"/>
  <c r="B7" i="1"/>
  <c r="C10" i="2"/>
  <c r="C14" i="2" s="1"/>
  <c r="D10" i="2"/>
  <c r="D14" i="2" s="1"/>
  <c r="E10" i="2"/>
  <c r="E14" i="2" s="1"/>
  <c r="F10" i="2"/>
  <c r="F14" i="2" s="1"/>
  <c r="G10" i="2"/>
  <c r="G14" i="2" s="1"/>
  <c r="B10" i="2"/>
  <c r="B14" i="2" s="1"/>
  <c r="B18" i="2" s="1"/>
  <c r="B20" i="2" s="1"/>
  <c r="C25" i="1"/>
  <c r="D25" i="1"/>
  <c r="E25" i="1"/>
  <c r="F25" i="1"/>
  <c r="G25" i="1"/>
  <c r="B25" i="1"/>
  <c r="C13" i="1"/>
  <c r="B9" i="4" s="1"/>
  <c r="D13" i="1"/>
  <c r="C9" i="4" s="1"/>
  <c r="E13" i="1"/>
  <c r="D9" i="4" s="1"/>
  <c r="F13" i="1"/>
  <c r="E9" i="4" s="1"/>
  <c r="G13" i="1"/>
  <c r="F9" i="4" s="1"/>
  <c r="B13" i="1"/>
  <c r="D18" i="2" l="1"/>
  <c r="D20" i="2" s="1"/>
  <c r="C11" i="4"/>
  <c r="G18" i="2"/>
  <c r="G20" i="2" s="1"/>
  <c r="F11" i="4"/>
  <c r="C18" i="2"/>
  <c r="C20" i="2" s="1"/>
  <c r="B11" i="4"/>
  <c r="F18" i="2"/>
  <c r="F20" i="2" s="1"/>
  <c r="E11" i="4"/>
  <c r="E18" i="2"/>
  <c r="E20" i="2" s="1"/>
  <c r="D11" i="4"/>
  <c r="E17" i="3"/>
  <c r="E22" i="2"/>
  <c r="E26" i="2" s="1"/>
  <c r="E39" i="1"/>
  <c r="E41" i="1"/>
  <c r="E21" i="1"/>
  <c r="D12" i="4" l="1"/>
  <c r="D10" i="4"/>
  <c r="D7" i="4"/>
  <c r="D6" i="4"/>
  <c r="E52" i="1"/>
  <c r="D8" i="4"/>
  <c r="E50" i="1"/>
  <c r="E27" i="3"/>
  <c r="E29" i="3" s="1"/>
  <c r="E28" i="2"/>
  <c r="F17" i="3"/>
  <c r="F22" i="2"/>
  <c r="F26" i="2" s="1"/>
  <c r="F39" i="1"/>
  <c r="F41" i="1"/>
  <c r="F21" i="1"/>
  <c r="C17" i="3"/>
  <c r="D17" i="3"/>
  <c r="G17" i="3"/>
  <c r="G27" i="3" s="1"/>
  <c r="G29" i="3" s="1"/>
  <c r="B17" i="3"/>
  <c r="B27" i="3" s="1"/>
  <c r="B29" i="3" s="1"/>
  <c r="C22" i="2"/>
  <c r="C26" i="2" s="1"/>
  <c r="D22" i="2"/>
  <c r="G22" i="2"/>
  <c r="G26" i="2" s="1"/>
  <c r="B22" i="2"/>
  <c r="B26" i="2" s="1"/>
  <c r="D39" i="1"/>
  <c r="G39" i="1"/>
  <c r="B39" i="1"/>
  <c r="C41" i="1"/>
  <c r="D41" i="1"/>
  <c r="G41" i="1"/>
  <c r="B41" i="1"/>
  <c r="B52" i="1" s="1"/>
  <c r="D21" i="1"/>
  <c r="G21" i="1"/>
  <c r="B21" i="1"/>
  <c r="E12" i="4" l="1"/>
  <c r="E10" i="4"/>
  <c r="E7" i="4"/>
  <c r="E6" i="4"/>
  <c r="D52" i="1"/>
  <c r="C8" i="4"/>
  <c r="G52" i="1"/>
  <c r="F8" i="4"/>
  <c r="B10" i="4"/>
  <c r="B12" i="4"/>
  <c r="B7" i="4"/>
  <c r="C52" i="1"/>
  <c r="B8" i="4"/>
  <c r="F7" i="4"/>
  <c r="F12" i="4"/>
  <c r="F10" i="4"/>
  <c r="F6" i="4"/>
  <c r="F52" i="1"/>
  <c r="E8" i="4"/>
  <c r="D26" i="2"/>
  <c r="B28" i="2"/>
  <c r="C28" i="2"/>
  <c r="B50" i="1"/>
  <c r="G28" i="2"/>
  <c r="C39" i="1"/>
  <c r="C50" i="1" s="1"/>
  <c r="C21" i="1"/>
  <c r="B6" i="4" s="1"/>
  <c r="F27" i="3"/>
  <c r="F29" i="3" s="1"/>
  <c r="D50" i="1"/>
  <c r="G50" i="1"/>
  <c r="F50" i="1"/>
  <c r="D27" i="3"/>
  <c r="D29" i="3" s="1"/>
  <c r="C27" i="3"/>
  <c r="C29" i="3" s="1"/>
  <c r="D28" i="2" l="1"/>
  <c r="C10" i="4"/>
  <c r="C7" i="4"/>
  <c r="C6" i="4"/>
  <c r="C12" i="4"/>
  <c r="F28" i="2"/>
</calcChain>
</file>

<file path=xl/sharedStrings.xml><?xml version="1.0" encoding="utf-8"?>
<sst xmlns="http://schemas.openxmlformats.org/spreadsheetml/2006/main" count="93" uniqueCount="86">
  <si>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</si>
  <si>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</si>
  <si>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</si>
  <si>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</si>
  <si>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</si>
  <si>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</si>
  <si>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</si>
  <si>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</si>
  <si>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</si>
  <si>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</si>
  <si>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</si>
  <si>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</si>
  <si>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</si>
  <si>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</si>
  <si>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Selling &amp; distribution expenses</t>
  </si>
  <si>
    <t>NORTHERN JUTE MANUFACTURING CO LIMITED</t>
  </si>
  <si>
    <t>NORTHERN JUTE MANUFACTUING CO LIMITED</t>
  </si>
  <si>
    <t>Preliminary expenses</t>
  </si>
  <si>
    <t>Deferred revenue expenses</t>
  </si>
  <si>
    <t>Advanced deposit &amp; prepayment</t>
  </si>
  <si>
    <t>Tax holiday reserve</t>
  </si>
  <si>
    <t>Revaluation reserve</t>
  </si>
  <si>
    <t>Long term loan</t>
  </si>
  <si>
    <t>Deferred liabilities</t>
  </si>
  <si>
    <t>Deferred tax liabilities</t>
  </si>
  <si>
    <t>Loan (secured)</t>
  </si>
  <si>
    <t>Liabilities for goods supplies</t>
  </si>
  <si>
    <t>Liabilities for other expenses</t>
  </si>
  <si>
    <t>Liabilities for other finance</t>
  </si>
  <si>
    <t>Short term loan</t>
  </si>
  <si>
    <t>Cost of goods sold</t>
  </si>
  <si>
    <t>Administrative expenses</t>
  </si>
  <si>
    <t>Auditors remuneration</t>
  </si>
  <si>
    <t>Collection from turnover &amp; others</t>
  </si>
  <si>
    <t>Payment to suupliers &amp; employees</t>
  </si>
  <si>
    <t>Disposal of fixed assets</t>
  </si>
  <si>
    <t>Acquisition of fixed assets</t>
  </si>
  <si>
    <t>Long term loan received/repaid</t>
  </si>
  <si>
    <t>Short term loan received/repaid</t>
  </si>
  <si>
    <t>Cash payment to income tax</t>
  </si>
  <si>
    <t>Cash subsidy receivables</t>
  </si>
  <si>
    <t>Payment of dividend</t>
  </si>
  <si>
    <t>Capital work in progress</t>
  </si>
  <si>
    <t>Working capital loan</t>
  </si>
  <si>
    <t>Debt to Equity</t>
  </si>
  <si>
    <t>Current Ratio</t>
  </si>
  <si>
    <t>Operating Margin</t>
  </si>
  <si>
    <t>Accounts Receivables</t>
  </si>
  <si>
    <t>Accounts Payables</t>
  </si>
  <si>
    <t>Net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</si>
  <si>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</si>
  <si>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</si>
  <si>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</si>
  <si>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</si>
  <si>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</si>
  <si>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</si>
  <si>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</si>
  <si>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</si>
  <si>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</si>
  <si>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</si>
  <si>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</si>
  <si>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</si>
  <si>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</si>
  <si>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Othes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</si>
  <si>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</si>
  <si>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</si>
  <si>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</si>
  <si>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</si>
  <si>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</si>
  <si>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</si>
  <si>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</si>
  <si>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</si>
  <si>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</si>
  <si>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</si>
  <si>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</si>
  <si>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</si>
  <si>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</si>
  <si>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</si>
  <si>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</si>
  <si>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</si>
  <si>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</si>
  <si>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</si>
  <si>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</si>
  <si>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Investment</t>
  </si>
  <si>
    <t>FDR</t>
  </si>
  <si>
    <t>Working Capital Loan received/repaid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</si>
</sst>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3" fillId="0" borderId="4" xfId="0" applyNumberFormat="1" applyFont="1" applyBorder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3" fontId="2" fillId="0" borderId="0" xfId="0" applyNumberFormat="1" applyFont="1"/>
    <xf numFmtId="164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165" fontId="1" fillId="0" borderId="4" xfId="2" applyNumberFormat="1" applyFont="1" applyBorder="1"/>
    <xf numFmtId="165" fontId="0" fillId="0" borderId="1" xfId="2" applyNumberFormat="1" applyFont="1" applyBorder="1"/>
    <xf numFmtId="165" fontId="1" fillId="0" borderId="0" xfId="2" applyNumberFormat="1" applyFont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5" fontId="0" fillId="0" borderId="0" xfId="2" applyNumberFormat="1" applyFont="1" applyFill="1"/>
    <xf numFmtId="43" fontId="1" fillId="0" borderId="0" xfId="2" applyNumberFormat="1" applyFont="1"/>
    <xf numFmtId="165" fontId="1" fillId="0" borderId="0" xfId="2" applyNumberFormat="1" applyFont="1" applyBorder="1"/>
    <xf numFmtId="165" fontId="1" fillId="0" borderId="0" xfId="2" applyNumberFormat="1" applyFont="1" applyFill="1"/>
    <xf numFmtId="165" fontId="0" fillId="0" borderId="0" xfId="2" applyNumberFormat="1" applyFont="1" applyBorder="1"/>
    <xf numFmtId="165" fontId="1" fillId="0" borderId="2" xfId="2" applyNumberFormat="1" applyFont="1" applyBorder="1"/>
    <xf numFmtId="0" fontId="0" fillId="0" borderId="0" xfId="0" applyFont="1" applyFill="1" applyBorder="1"/>
    <xf numFmtId="165" fontId="0" fillId="0" borderId="0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workbookViewId="0">
      <pane xSplit="1" ySplit="5" topLeftCell="C36" activePane="bottomRight" state="frozen"/>
      <selection pane="topRight" activeCell="B1" sqref="B1"/>
      <selection pane="bottomLeft" activeCell="A6" sqref="A6"/>
      <selection pane="bottomRight" activeCell="J5" sqref="J5"/>
    </sheetView>
  </sheetViews>
  <sheetFormatPr defaultRowHeight="15" x14ac:dyDescent="0.25"/>
  <cols>
    <col min="1" max="1" width="55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7.140625" customWidth="1"/>
    <col min="8" max="8" width="16" bestFit="1" customWidth="1"/>
    <col min="9" max="9" width="15.28515625" bestFit="1" customWidth="1"/>
  </cols>
  <sheetData>
    <row r="1" spans="1:9" ht="15.75" x14ac:dyDescent="0.25">
      <c r="A1" s="4" t="s">
        <v>16</v>
      </c>
    </row>
    <row r="2" spans="1:9" ht="15.75" x14ac:dyDescent="0.25">
      <c r="A2" s="4" t="s">
        <v>50</v>
      </c>
    </row>
    <row r="3" spans="1:9" ht="15.75" x14ac:dyDescent="0.25">
      <c r="A3" s="4" t="s">
        <v>51</v>
      </c>
    </row>
    <row r="5" spans="1:9" ht="15.75" x14ac:dyDescent="0.25">
      <c r="B5" s="24">
        <v>2012</v>
      </c>
      <c r="C5" s="24">
        <v>2013</v>
      </c>
      <c r="D5" s="24">
        <v>2014</v>
      </c>
      <c r="E5" s="24">
        <v>2015</v>
      </c>
      <c r="F5" s="24">
        <v>2016</v>
      </c>
      <c r="G5" s="24">
        <v>2017</v>
      </c>
      <c r="H5" s="24">
        <v>2018</v>
      </c>
      <c r="I5" s="24">
        <v>2019</v>
      </c>
    </row>
    <row r="6" spans="1:9" x14ac:dyDescent="0.25">
      <c r="A6" s="25" t="s">
        <v>0</v>
      </c>
    </row>
    <row r="7" spans="1:9" x14ac:dyDescent="0.25">
      <c r="A7" s="26" t="s">
        <v>1</v>
      </c>
      <c r="B7" s="23">
        <f t="shared" ref="B7:I7" si="0">SUM(B8:B11)</f>
        <v>89659076</v>
      </c>
      <c r="C7" s="23">
        <f t="shared" si="0"/>
        <v>84416034</v>
      </c>
      <c r="D7" s="23">
        <f t="shared" si="0"/>
        <v>249731643</v>
      </c>
      <c r="E7" s="23">
        <f t="shared" si="0"/>
        <v>252198373</v>
      </c>
      <c r="F7" s="23">
        <f t="shared" si="0"/>
        <v>346597334</v>
      </c>
      <c r="G7" s="23">
        <f t="shared" si="0"/>
        <v>367520438</v>
      </c>
      <c r="H7" s="23">
        <f t="shared" si="0"/>
        <v>360802050</v>
      </c>
      <c r="I7" s="23">
        <f t="shared" si="0"/>
        <v>435198936</v>
      </c>
    </row>
    <row r="8" spans="1:9" x14ac:dyDescent="0.25">
      <c r="A8" t="s">
        <v>9</v>
      </c>
      <c r="B8" s="20">
        <v>87990102</v>
      </c>
      <c r="C8" s="20">
        <v>84416034</v>
      </c>
      <c r="D8" s="20">
        <v>249731643</v>
      </c>
      <c r="E8" s="20">
        <v>252198373</v>
      </c>
      <c r="F8" s="20">
        <v>281146115</v>
      </c>
      <c r="G8" s="20">
        <v>367520438</v>
      </c>
      <c r="H8" s="20">
        <v>360802050</v>
      </c>
      <c r="I8" s="20">
        <v>348936360</v>
      </c>
    </row>
    <row r="9" spans="1:9" x14ac:dyDescent="0.25">
      <c r="A9" t="s">
        <v>17</v>
      </c>
      <c r="B9" s="20">
        <v>198974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/>
      <c r="I9" s="20"/>
    </row>
    <row r="10" spans="1:9" x14ac:dyDescent="0.25">
      <c r="A10" t="s">
        <v>42</v>
      </c>
      <c r="B10" s="20">
        <v>0</v>
      </c>
      <c r="C10" s="20">
        <v>0</v>
      </c>
      <c r="D10" s="20">
        <v>0</v>
      </c>
      <c r="E10" s="20">
        <v>0</v>
      </c>
      <c r="F10" s="20">
        <v>65451219</v>
      </c>
      <c r="G10" s="20">
        <v>0</v>
      </c>
      <c r="H10" s="20"/>
      <c r="I10" s="20">
        <v>86262576</v>
      </c>
    </row>
    <row r="11" spans="1:9" x14ac:dyDescent="0.25">
      <c r="A11" t="s">
        <v>18</v>
      </c>
      <c r="B11" s="20">
        <v>1470000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/>
      <c r="I11" s="20"/>
    </row>
    <row r="12" spans="1:9" x14ac:dyDescent="0.25"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26" t="s">
        <v>2</v>
      </c>
      <c r="B13" s="23">
        <f t="shared" ref="B13:I13" si="1">SUM(B14:B19)</f>
        <v>74808573.829999998</v>
      </c>
      <c r="C13" s="23">
        <f t="shared" si="1"/>
        <v>87471396</v>
      </c>
      <c r="D13" s="23">
        <f t="shared" si="1"/>
        <v>66506745</v>
      </c>
      <c r="E13" s="23">
        <f t="shared" si="1"/>
        <v>92048475</v>
      </c>
      <c r="F13" s="23">
        <f t="shared" si="1"/>
        <v>97445053</v>
      </c>
      <c r="G13" s="23">
        <f t="shared" si="1"/>
        <v>221610355</v>
      </c>
      <c r="H13" s="23">
        <f t="shared" si="1"/>
        <v>275269772</v>
      </c>
      <c r="I13" s="23">
        <f t="shared" si="1"/>
        <v>396274891</v>
      </c>
    </row>
    <row r="14" spans="1:9" x14ac:dyDescent="0.25">
      <c r="A14" s="6" t="s">
        <v>8</v>
      </c>
      <c r="B14" s="20">
        <v>69678928.829999998</v>
      </c>
      <c r="C14" s="20">
        <v>82729896</v>
      </c>
      <c r="D14" s="20">
        <v>42771509</v>
      </c>
      <c r="E14" s="20">
        <v>65914181</v>
      </c>
      <c r="F14" s="20">
        <v>56660410</v>
      </c>
      <c r="G14" s="20">
        <v>149021378</v>
      </c>
      <c r="H14" s="20">
        <v>199932207</v>
      </c>
      <c r="I14" s="20">
        <v>215028126</v>
      </c>
    </row>
    <row r="15" spans="1:9" x14ac:dyDescent="0.25">
      <c r="A15" s="6" t="s">
        <v>83</v>
      </c>
      <c r="B15" s="20"/>
      <c r="C15" s="20"/>
      <c r="D15" s="20"/>
      <c r="E15" s="20"/>
      <c r="F15" s="20"/>
      <c r="G15" s="20"/>
      <c r="H15" s="20"/>
      <c r="I15" s="20">
        <v>10492500</v>
      </c>
    </row>
    <row r="16" spans="1:9" x14ac:dyDescent="0.25">
      <c r="A16" s="6" t="s">
        <v>19</v>
      </c>
      <c r="B16" s="20">
        <v>3561495</v>
      </c>
      <c r="C16" s="20">
        <v>3469634</v>
      </c>
      <c r="D16" s="20">
        <v>9198465</v>
      </c>
      <c r="E16" s="20">
        <v>5440050</v>
      </c>
      <c r="F16" s="20">
        <v>16925324</v>
      </c>
      <c r="G16" s="20">
        <v>26391870</v>
      </c>
      <c r="H16" s="20">
        <v>30349626</v>
      </c>
      <c r="I16" s="20">
        <v>128549269</v>
      </c>
    </row>
    <row r="17" spans="1:9" x14ac:dyDescent="0.25">
      <c r="A17" s="6" t="s">
        <v>47</v>
      </c>
      <c r="B17" s="20">
        <v>1279683</v>
      </c>
      <c r="C17" s="20">
        <v>1184650</v>
      </c>
      <c r="D17" s="20">
        <v>3836923</v>
      </c>
      <c r="E17" s="20">
        <v>7986316</v>
      </c>
      <c r="F17" s="20">
        <v>7691989</v>
      </c>
      <c r="G17" s="20">
        <v>13176944</v>
      </c>
      <c r="H17" s="20">
        <v>24741100</v>
      </c>
      <c r="I17" s="20">
        <v>18452412</v>
      </c>
    </row>
    <row r="18" spans="1:9" x14ac:dyDescent="0.25">
      <c r="A18" s="6" t="s">
        <v>40</v>
      </c>
      <c r="B18" s="20">
        <v>0</v>
      </c>
      <c r="C18" s="20">
        <v>0</v>
      </c>
      <c r="D18" s="20">
        <v>3595117</v>
      </c>
      <c r="E18" s="20">
        <v>10286563</v>
      </c>
      <c r="F18" s="20">
        <v>11856009</v>
      </c>
      <c r="G18" s="20">
        <v>28869820</v>
      </c>
      <c r="H18" s="20">
        <v>16086115</v>
      </c>
      <c r="I18" s="20">
        <v>21223405</v>
      </c>
    </row>
    <row r="19" spans="1:9" x14ac:dyDescent="0.25">
      <c r="A19" s="6" t="s">
        <v>13</v>
      </c>
      <c r="B19" s="20">
        <v>288467</v>
      </c>
      <c r="C19" s="20">
        <v>87216</v>
      </c>
      <c r="D19" s="20">
        <v>7104731</v>
      </c>
      <c r="E19" s="20">
        <v>2421365</v>
      </c>
      <c r="F19" s="20">
        <v>4311321</v>
      </c>
      <c r="G19" s="20">
        <v>4150343</v>
      </c>
      <c r="H19" s="20">
        <v>4160724</v>
      </c>
      <c r="I19" s="20">
        <v>2529179</v>
      </c>
    </row>
    <row r="20" spans="1:9" x14ac:dyDescent="0.25"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3"/>
      <c r="B21" s="23">
        <f t="shared" ref="B21:I21" si="2">SUM(B7,B13)</f>
        <v>164467649.82999998</v>
      </c>
      <c r="C21" s="23">
        <f t="shared" si="2"/>
        <v>171887430</v>
      </c>
      <c r="D21" s="23">
        <f t="shared" si="2"/>
        <v>316238388</v>
      </c>
      <c r="E21" s="23">
        <f t="shared" si="2"/>
        <v>344246848</v>
      </c>
      <c r="F21" s="23">
        <f t="shared" si="2"/>
        <v>444042387</v>
      </c>
      <c r="G21" s="23">
        <f t="shared" si="2"/>
        <v>589130793</v>
      </c>
      <c r="H21" s="23">
        <f t="shared" si="2"/>
        <v>636071822</v>
      </c>
      <c r="I21" s="23">
        <f t="shared" si="2"/>
        <v>831473827</v>
      </c>
    </row>
    <row r="22" spans="1:9" x14ac:dyDescent="0.25">
      <c r="B22" s="20"/>
      <c r="C22" s="20"/>
      <c r="D22" s="20"/>
      <c r="E22" s="20"/>
      <c r="F22" s="20"/>
      <c r="G22" s="20"/>
      <c r="H22" s="20"/>
      <c r="I22" s="20"/>
    </row>
    <row r="23" spans="1:9" ht="15.75" x14ac:dyDescent="0.25">
      <c r="A23" s="27" t="s">
        <v>52</v>
      </c>
      <c r="B23" s="20"/>
      <c r="C23" s="23"/>
      <c r="D23" s="23"/>
      <c r="E23" s="23"/>
      <c r="F23" s="23"/>
      <c r="G23" s="23"/>
      <c r="H23" s="20"/>
      <c r="I23" s="20"/>
    </row>
    <row r="24" spans="1:9" ht="15.75" x14ac:dyDescent="0.25">
      <c r="A24" s="28" t="s">
        <v>53</v>
      </c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6" t="s">
        <v>54</v>
      </c>
      <c r="B25" s="23">
        <f t="shared" ref="B25:I25" si="3">SUM(B26:B28)</f>
        <v>7925934</v>
      </c>
      <c r="C25" s="23">
        <f t="shared" si="3"/>
        <v>6099984</v>
      </c>
      <c r="D25" s="23">
        <f t="shared" si="3"/>
        <v>1600622</v>
      </c>
      <c r="E25" s="23">
        <f t="shared" si="3"/>
        <v>1635810</v>
      </c>
      <c r="F25" s="23">
        <f t="shared" si="3"/>
        <v>201908733</v>
      </c>
      <c r="G25" s="23">
        <f t="shared" si="3"/>
        <v>154498494</v>
      </c>
      <c r="H25" s="23">
        <f t="shared" si="3"/>
        <v>134866215</v>
      </c>
      <c r="I25" s="23">
        <f t="shared" si="3"/>
        <v>111752266</v>
      </c>
    </row>
    <row r="26" spans="1:9" x14ac:dyDescent="0.25">
      <c r="A26" t="s">
        <v>22</v>
      </c>
      <c r="B26" s="20">
        <v>4272649</v>
      </c>
      <c r="C26" s="20">
        <v>1924283</v>
      </c>
      <c r="D26" s="20">
        <v>0</v>
      </c>
      <c r="E26" s="20">
        <v>0</v>
      </c>
      <c r="F26" s="20">
        <v>200000000</v>
      </c>
      <c r="G26" s="20">
        <v>152526936</v>
      </c>
      <c r="H26" s="20">
        <v>132063712</v>
      </c>
      <c r="I26" s="20">
        <v>108000381</v>
      </c>
    </row>
    <row r="27" spans="1:9" x14ac:dyDescent="0.25">
      <c r="A27" s="6" t="s">
        <v>23</v>
      </c>
      <c r="B27" s="20">
        <v>1559639</v>
      </c>
      <c r="C27" s="20">
        <v>2082055</v>
      </c>
      <c r="D27" s="20">
        <v>0</v>
      </c>
      <c r="E27" s="20">
        <v>0</v>
      </c>
      <c r="F27" s="20">
        <v>0</v>
      </c>
      <c r="G27" s="20">
        <v>0</v>
      </c>
      <c r="H27" s="20"/>
      <c r="I27" s="20"/>
    </row>
    <row r="28" spans="1:9" x14ac:dyDescent="0.25">
      <c r="A28" s="6" t="s">
        <v>24</v>
      </c>
      <c r="B28" s="20">
        <v>2093646</v>
      </c>
      <c r="C28" s="20">
        <v>2093646</v>
      </c>
      <c r="D28" s="20">
        <v>1600622</v>
      </c>
      <c r="E28" s="20">
        <v>1635810</v>
      </c>
      <c r="F28" s="20">
        <v>1908733</v>
      </c>
      <c r="G28" s="20">
        <v>1971558</v>
      </c>
      <c r="H28" s="20">
        <v>2802503</v>
      </c>
      <c r="I28" s="20">
        <v>3751885</v>
      </c>
    </row>
    <row r="29" spans="1:9" x14ac:dyDescent="0.25"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26" t="s">
        <v>55</v>
      </c>
      <c r="B30" s="23">
        <f t="shared" ref="B30" si="4">SUM(B32:B37)</f>
        <v>167063451</v>
      </c>
      <c r="C30" s="23">
        <f t="shared" ref="C30:G30" si="5">SUM(C31:C37)</f>
        <v>196754248</v>
      </c>
      <c r="D30" s="23">
        <f t="shared" si="5"/>
        <v>182726024</v>
      </c>
      <c r="E30" s="23">
        <f t="shared" si="5"/>
        <v>186923780</v>
      </c>
      <c r="F30" s="23">
        <f t="shared" si="5"/>
        <v>88736367</v>
      </c>
      <c r="G30" s="23">
        <f t="shared" si="5"/>
        <v>272142907</v>
      </c>
      <c r="H30" s="23">
        <f>SUM(H31:H37)</f>
        <v>427400367</v>
      </c>
      <c r="I30" s="23">
        <f>SUM(I31:I37)</f>
        <v>547648006</v>
      </c>
    </row>
    <row r="31" spans="1:9" x14ac:dyDescent="0.25">
      <c r="A31" s="6" t="s">
        <v>48</v>
      </c>
      <c r="B31" s="23"/>
      <c r="C31" s="23"/>
      <c r="D31" s="23"/>
      <c r="E31" s="23"/>
      <c r="F31" s="23"/>
      <c r="G31" s="23"/>
      <c r="H31" s="20">
        <v>600116</v>
      </c>
      <c r="I31" s="20">
        <v>716060</v>
      </c>
    </row>
    <row r="32" spans="1:9" x14ac:dyDescent="0.25">
      <c r="A32" s="6" t="s">
        <v>25</v>
      </c>
      <c r="B32" s="20">
        <v>77654617</v>
      </c>
      <c r="C32" s="20">
        <v>75632213</v>
      </c>
      <c r="D32" s="20">
        <v>0</v>
      </c>
      <c r="E32" s="20">
        <v>0</v>
      </c>
      <c r="F32" s="20">
        <v>0</v>
      </c>
      <c r="G32" s="20">
        <v>43764000</v>
      </c>
      <c r="H32" s="20">
        <v>43764000</v>
      </c>
      <c r="I32" s="20">
        <v>54705000</v>
      </c>
    </row>
    <row r="33" spans="1:9" x14ac:dyDescent="0.25">
      <c r="A33" s="6" t="s">
        <v>43</v>
      </c>
      <c r="B33" s="20">
        <v>0</v>
      </c>
      <c r="C33" s="20">
        <v>0</v>
      </c>
      <c r="D33" s="20">
        <v>0</v>
      </c>
      <c r="E33" s="20">
        <v>0</v>
      </c>
      <c r="F33" s="20">
        <v>75000000</v>
      </c>
      <c r="G33" s="20">
        <v>215063793</v>
      </c>
      <c r="H33" s="20">
        <v>360231790</v>
      </c>
      <c r="I33" s="20">
        <v>471004018</v>
      </c>
    </row>
    <row r="34" spans="1:9" x14ac:dyDescent="0.25">
      <c r="A34" s="6" t="s">
        <v>26</v>
      </c>
      <c r="B34" s="20">
        <v>35980457</v>
      </c>
      <c r="C34" s="20">
        <v>23312244</v>
      </c>
      <c r="D34" s="20">
        <v>2102695</v>
      </c>
      <c r="E34" s="20">
        <v>2483688</v>
      </c>
      <c r="F34" s="20">
        <v>1482603</v>
      </c>
      <c r="G34" s="20">
        <v>2017486</v>
      </c>
      <c r="H34" s="20"/>
      <c r="I34" s="20"/>
    </row>
    <row r="35" spans="1:9" x14ac:dyDescent="0.25">
      <c r="A35" s="6" t="s">
        <v>27</v>
      </c>
      <c r="B35" s="20">
        <v>13763231</v>
      </c>
      <c r="C35" s="20">
        <v>15126699</v>
      </c>
      <c r="D35" s="20">
        <v>1610101</v>
      </c>
      <c r="E35" s="20">
        <v>2245222</v>
      </c>
      <c r="F35" s="20">
        <v>7543409</v>
      </c>
      <c r="G35" s="20">
        <v>4741995</v>
      </c>
      <c r="H35" s="20">
        <v>16190039</v>
      </c>
      <c r="I35" s="20">
        <v>9838394</v>
      </c>
    </row>
    <row r="36" spans="1:9" x14ac:dyDescent="0.25">
      <c r="A36" s="6" t="s">
        <v>28</v>
      </c>
      <c r="B36" s="20">
        <v>729348</v>
      </c>
      <c r="C36" s="20">
        <v>795294</v>
      </c>
      <c r="D36" s="20">
        <v>1654739</v>
      </c>
      <c r="E36" s="20">
        <v>1083330</v>
      </c>
      <c r="F36" s="20">
        <v>2749954</v>
      </c>
      <c r="G36" s="20">
        <v>4330047</v>
      </c>
      <c r="H36" s="20">
        <v>6588836</v>
      </c>
      <c r="I36" s="20">
        <v>11384534</v>
      </c>
    </row>
    <row r="37" spans="1:9" x14ac:dyDescent="0.25">
      <c r="A37" s="6" t="s">
        <v>29</v>
      </c>
      <c r="B37" s="20">
        <v>38935798</v>
      </c>
      <c r="C37" s="20">
        <v>81887798</v>
      </c>
      <c r="D37" s="20">
        <v>177358489</v>
      </c>
      <c r="E37" s="20">
        <v>181111540</v>
      </c>
      <c r="F37" s="20">
        <v>1960401</v>
      </c>
      <c r="G37" s="20">
        <v>2225586</v>
      </c>
      <c r="H37" s="20">
        <v>25586</v>
      </c>
      <c r="I37" s="20"/>
    </row>
    <row r="38" spans="1:9" x14ac:dyDescent="0.25">
      <c r="B38" s="20"/>
      <c r="C38" s="20"/>
      <c r="D38" s="20"/>
      <c r="E38" s="20"/>
      <c r="F38" s="20"/>
      <c r="G38" s="20"/>
      <c r="H38" s="20"/>
      <c r="I38" s="20"/>
    </row>
    <row r="39" spans="1:9" x14ac:dyDescent="0.25">
      <c r="A39" s="3"/>
      <c r="B39" s="23">
        <f t="shared" ref="B39:G39" si="6">SUM(B25,B30)</f>
        <v>174989385</v>
      </c>
      <c r="C39" s="23">
        <f t="shared" si="6"/>
        <v>202854232</v>
      </c>
      <c r="D39" s="23">
        <f t="shared" si="6"/>
        <v>184326646</v>
      </c>
      <c r="E39" s="23">
        <f t="shared" si="6"/>
        <v>188559590</v>
      </c>
      <c r="F39" s="23">
        <f t="shared" si="6"/>
        <v>290645100</v>
      </c>
      <c r="G39" s="23">
        <f t="shared" si="6"/>
        <v>426641401</v>
      </c>
      <c r="H39" s="23">
        <f>SUM(H25,H30)</f>
        <v>562266582</v>
      </c>
      <c r="I39" s="23">
        <f>SUM(I25,I30)</f>
        <v>659400272</v>
      </c>
    </row>
    <row r="40" spans="1:9" x14ac:dyDescent="0.25">
      <c r="A40" s="3"/>
      <c r="B40" s="23"/>
      <c r="C40" s="23"/>
      <c r="D40" s="23"/>
      <c r="E40" s="23"/>
      <c r="F40" s="23"/>
      <c r="G40" s="23"/>
      <c r="H40" s="23"/>
      <c r="I40" s="20"/>
    </row>
    <row r="41" spans="1:9" x14ac:dyDescent="0.25">
      <c r="A41" s="26" t="s">
        <v>56</v>
      </c>
      <c r="B41" s="23">
        <f t="shared" ref="B41:I41" si="7">SUM(B42:B45)</f>
        <v>-10521735</v>
      </c>
      <c r="C41" s="23">
        <f t="shared" si="7"/>
        <v>-30966802</v>
      </c>
      <c r="D41" s="23">
        <f t="shared" si="7"/>
        <v>131911742</v>
      </c>
      <c r="E41" s="23">
        <f t="shared" si="7"/>
        <v>155687258</v>
      </c>
      <c r="F41" s="23">
        <f t="shared" si="7"/>
        <v>153397287</v>
      </c>
      <c r="G41" s="23">
        <f t="shared" si="7"/>
        <v>162489392</v>
      </c>
      <c r="H41" s="23">
        <f t="shared" si="7"/>
        <v>122177784</v>
      </c>
      <c r="I41" s="23">
        <f t="shared" si="7"/>
        <v>172073555</v>
      </c>
    </row>
    <row r="42" spans="1:9" x14ac:dyDescent="0.25">
      <c r="A42" t="s">
        <v>6</v>
      </c>
      <c r="B42" s="20">
        <v>17000000</v>
      </c>
      <c r="C42" s="20">
        <v>17000000</v>
      </c>
      <c r="D42" s="20">
        <v>17000000</v>
      </c>
      <c r="E42" s="20">
        <v>17850000</v>
      </c>
      <c r="F42" s="20">
        <v>17850000</v>
      </c>
      <c r="G42" s="20">
        <v>17850000</v>
      </c>
      <c r="H42" s="20">
        <v>21420000</v>
      </c>
      <c r="I42" s="20">
        <v>21420000</v>
      </c>
    </row>
    <row r="43" spans="1:9" x14ac:dyDescent="0.25">
      <c r="A43" t="s">
        <v>20</v>
      </c>
      <c r="B43" s="20">
        <v>638498</v>
      </c>
      <c r="C43" s="20">
        <v>638498</v>
      </c>
      <c r="D43" s="20">
        <v>638498</v>
      </c>
      <c r="E43" s="20">
        <v>638498</v>
      </c>
      <c r="F43" s="20">
        <v>638498</v>
      </c>
      <c r="G43" s="20">
        <v>638498</v>
      </c>
      <c r="H43" s="20">
        <v>638498</v>
      </c>
      <c r="I43" s="20">
        <v>638498</v>
      </c>
    </row>
    <row r="44" spans="1:9" x14ac:dyDescent="0.25">
      <c r="A44" t="s">
        <v>21</v>
      </c>
      <c r="B44" s="20">
        <v>60218338</v>
      </c>
      <c r="C44" s="20">
        <v>58984386</v>
      </c>
      <c r="D44" s="20">
        <v>218002127</v>
      </c>
      <c r="E44" s="20">
        <v>216967328</v>
      </c>
      <c r="F44" s="20">
        <v>216062311</v>
      </c>
      <c r="G44" s="20">
        <v>215270430</v>
      </c>
      <c r="H44" s="20">
        <v>214508543</v>
      </c>
      <c r="I44" s="20">
        <v>213800341</v>
      </c>
    </row>
    <row r="45" spans="1:9" x14ac:dyDescent="0.25">
      <c r="A45" t="s">
        <v>12</v>
      </c>
      <c r="B45" s="20">
        <v>-88378571</v>
      </c>
      <c r="C45" s="20">
        <v>-107589686</v>
      </c>
      <c r="D45" s="20">
        <v>-103728883</v>
      </c>
      <c r="E45" s="20">
        <v>-79768568</v>
      </c>
      <c r="F45" s="20">
        <v>-81153522</v>
      </c>
      <c r="G45" s="20">
        <v>-71269536</v>
      </c>
      <c r="H45" s="20">
        <v>-114389257</v>
      </c>
      <c r="I45" s="20">
        <v>-63785284</v>
      </c>
    </row>
    <row r="46" spans="1:9" x14ac:dyDescent="0.25">
      <c r="A46" s="3"/>
      <c r="B46" s="23"/>
      <c r="C46" s="23"/>
      <c r="D46" s="23"/>
      <c r="E46" s="23"/>
      <c r="F46" s="23"/>
      <c r="G46" s="23"/>
      <c r="H46" s="23"/>
      <c r="I46" s="20"/>
    </row>
    <row r="47" spans="1:9" x14ac:dyDescent="0.25">
      <c r="A47" s="3"/>
      <c r="B47" s="23"/>
      <c r="C47" s="23"/>
      <c r="D47" s="23"/>
      <c r="E47" s="23"/>
      <c r="F47" s="23"/>
      <c r="G47" s="23"/>
      <c r="H47" s="23"/>
      <c r="I47" s="20"/>
    </row>
    <row r="48" spans="1:9" x14ac:dyDescent="0.25">
      <c r="A48" s="3"/>
      <c r="B48" s="23"/>
      <c r="C48" s="23"/>
      <c r="D48" s="23"/>
      <c r="E48" s="23"/>
      <c r="F48" s="23"/>
      <c r="G48" s="23"/>
      <c r="H48" s="23"/>
      <c r="I48" s="20"/>
    </row>
    <row r="49" spans="1:9" x14ac:dyDescent="0.25">
      <c r="A49" s="3"/>
      <c r="B49" s="20"/>
      <c r="C49" s="20"/>
      <c r="D49" s="31"/>
      <c r="E49" s="31"/>
      <c r="F49" s="31"/>
      <c r="G49" s="20"/>
      <c r="H49" s="20"/>
      <c r="I49" s="20"/>
    </row>
    <row r="50" spans="1:9" x14ac:dyDescent="0.25">
      <c r="A50" s="3"/>
      <c r="B50" s="23">
        <f t="shared" ref="B50:I50" si="8">SUM(B41,B39)</f>
        <v>164467650</v>
      </c>
      <c r="C50" s="23">
        <f t="shared" si="8"/>
        <v>171887430</v>
      </c>
      <c r="D50" s="23">
        <f t="shared" si="8"/>
        <v>316238388</v>
      </c>
      <c r="E50" s="23">
        <f t="shared" si="8"/>
        <v>344246848</v>
      </c>
      <c r="F50" s="23">
        <f t="shared" si="8"/>
        <v>444042387</v>
      </c>
      <c r="G50" s="23">
        <f t="shared" si="8"/>
        <v>589130793</v>
      </c>
      <c r="H50" s="23">
        <f t="shared" si="8"/>
        <v>684444366</v>
      </c>
      <c r="I50" s="23">
        <f t="shared" si="8"/>
        <v>831473827</v>
      </c>
    </row>
    <row r="51" spans="1:9" x14ac:dyDescent="0.25">
      <c r="B51" s="20"/>
      <c r="C51" s="20"/>
      <c r="D51" s="31"/>
      <c r="E51" s="31"/>
      <c r="F51" s="31"/>
      <c r="G51" s="20"/>
      <c r="H51" s="20"/>
      <c r="I51" s="20"/>
    </row>
    <row r="52" spans="1:9" x14ac:dyDescent="0.25">
      <c r="A52" s="29" t="s">
        <v>57</v>
      </c>
      <c r="B52" s="32">
        <f t="shared" ref="B52:I52" si="9">B41/(B42/10)</f>
        <v>-6.1892558823529411</v>
      </c>
      <c r="C52" s="32">
        <f t="shared" si="9"/>
        <v>-18.21576588235294</v>
      </c>
      <c r="D52" s="32">
        <f t="shared" si="9"/>
        <v>77.595142352941181</v>
      </c>
      <c r="E52" s="32">
        <f t="shared" si="9"/>
        <v>87.219752380952386</v>
      </c>
      <c r="F52" s="32">
        <f t="shared" si="9"/>
        <v>85.93685546218488</v>
      </c>
      <c r="G52" s="32">
        <f t="shared" si="9"/>
        <v>91.030471708683478</v>
      </c>
      <c r="H52" s="32">
        <f t="shared" si="9"/>
        <v>57.039114845938379</v>
      </c>
      <c r="I52" s="32">
        <f t="shared" si="9"/>
        <v>80.333125583566755</v>
      </c>
    </row>
    <row r="53" spans="1:9" x14ac:dyDescent="0.25">
      <c r="A53" s="29" t="s">
        <v>58</v>
      </c>
      <c r="B53" s="23">
        <f>B42/10</f>
        <v>1700000</v>
      </c>
      <c r="C53" s="23">
        <f t="shared" ref="C53:I53" si="10">C42/10</f>
        <v>1700000</v>
      </c>
      <c r="D53" s="23">
        <f t="shared" si="10"/>
        <v>1700000</v>
      </c>
      <c r="E53" s="23">
        <f t="shared" si="10"/>
        <v>1785000</v>
      </c>
      <c r="F53" s="23">
        <f t="shared" si="10"/>
        <v>1785000</v>
      </c>
      <c r="G53" s="23">
        <f t="shared" si="10"/>
        <v>1785000</v>
      </c>
      <c r="H53" s="23">
        <f t="shared" si="10"/>
        <v>2142000</v>
      </c>
      <c r="I53" s="23">
        <f t="shared" si="10"/>
        <v>2142000</v>
      </c>
    </row>
    <row r="54" spans="1:9" x14ac:dyDescent="0.25">
      <c r="C54" s="3"/>
      <c r="D54" s="3"/>
      <c r="E54" s="3"/>
      <c r="F54" s="3"/>
    </row>
    <row r="55" spans="1:9" x14ac:dyDescent="0.25">
      <c r="F55" s="1"/>
    </row>
    <row r="56" spans="1:9" x14ac:dyDescent="0.25">
      <c r="B56" s="3"/>
      <c r="C56" s="12"/>
      <c r="D56" s="3"/>
      <c r="E56" s="3"/>
      <c r="F56" s="3"/>
      <c r="G5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54.28515625" customWidth="1"/>
    <col min="2" max="3" width="15" bestFit="1" customWidth="1"/>
    <col min="4" max="4" width="15.28515625" bestFit="1" customWidth="1"/>
    <col min="5" max="5" width="14.5703125" customWidth="1"/>
    <col min="6" max="9" width="15.28515625" bestFit="1" customWidth="1"/>
    <col min="10" max="10" width="13.5703125" bestFit="1" customWidth="1"/>
  </cols>
  <sheetData>
    <row r="1" spans="1:10" ht="15.75" x14ac:dyDescent="0.25">
      <c r="A1" s="4" t="s">
        <v>16</v>
      </c>
    </row>
    <row r="2" spans="1:10" ht="15.75" x14ac:dyDescent="0.25">
      <c r="A2" s="4" t="s">
        <v>59</v>
      </c>
      <c r="B2" s="17"/>
      <c r="C2" s="17"/>
      <c r="D2" s="17"/>
      <c r="E2" s="17"/>
      <c r="F2" s="17"/>
      <c r="G2" s="17"/>
    </row>
    <row r="3" spans="1:10" ht="15.75" x14ac:dyDescent="0.25">
      <c r="A3" s="4" t="s">
        <v>51</v>
      </c>
      <c r="B3" s="17"/>
      <c r="C3" s="17"/>
      <c r="D3" s="17"/>
      <c r="E3" s="17"/>
      <c r="F3" s="17"/>
      <c r="G3" s="17"/>
    </row>
    <row r="4" spans="1:10" ht="15.75" x14ac:dyDescent="0.25">
      <c r="B4" s="17"/>
      <c r="C4" s="17"/>
      <c r="D4" s="17"/>
      <c r="E4" s="17"/>
      <c r="F4" s="17"/>
      <c r="G4" s="17"/>
    </row>
    <row r="5" spans="1:10" ht="15.75" x14ac:dyDescent="0.25">
      <c r="A5" s="4"/>
      <c r="B5" s="24">
        <v>2012</v>
      </c>
      <c r="C5" s="24">
        <v>2013</v>
      </c>
      <c r="D5" s="24">
        <v>2014</v>
      </c>
      <c r="E5" s="24">
        <v>2015</v>
      </c>
      <c r="F5" s="24">
        <v>2016</v>
      </c>
      <c r="G5" s="24">
        <v>2017</v>
      </c>
      <c r="H5" s="24">
        <v>2018</v>
      </c>
      <c r="I5" s="24">
        <v>2019</v>
      </c>
      <c r="J5" s="16"/>
    </row>
    <row r="6" spans="1:10" x14ac:dyDescent="0.25">
      <c r="A6" s="29" t="s">
        <v>60</v>
      </c>
      <c r="B6" s="20">
        <v>0</v>
      </c>
      <c r="C6" s="20">
        <v>0</v>
      </c>
      <c r="D6" s="20">
        <v>104800417</v>
      </c>
      <c r="E6" s="20">
        <v>124013915</v>
      </c>
      <c r="F6" s="20">
        <v>278713167</v>
      </c>
      <c r="G6" s="20">
        <v>438855516</v>
      </c>
      <c r="H6" s="20">
        <v>567889918</v>
      </c>
      <c r="I6" s="20">
        <v>564219402</v>
      </c>
      <c r="J6" s="1"/>
    </row>
    <row r="7" spans="1:10" x14ac:dyDescent="0.25">
      <c r="A7" t="s">
        <v>30</v>
      </c>
      <c r="B7" s="22">
        <v>6977249</v>
      </c>
      <c r="C7" s="22">
        <v>0</v>
      </c>
      <c r="D7" s="22">
        <v>89427306</v>
      </c>
      <c r="E7" s="22">
        <v>105518099</v>
      </c>
      <c r="F7" s="22">
        <v>225309421</v>
      </c>
      <c r="G7" s="22">
        <v>348319044</v>
      </c>
      <c r="H7" s="22">
        <v>499504665</v>
      </c>
      <c r="I7" s="22">
        <v>400165992</v>
      </c>
      <c r="J7" s="1"/>
    </row>
    <row r="8" spans="1:10" x14ac:dyDescent="0.25">
      <c r="A8" s="29" t="s">
        <v>3</v>
      </c>
      <c r="B8" s="23">
        <f>B6-B7</f>
        <v>-6977249</v>
      </c>
      <c r="C8" s="23">
        <f t="shared" ref="C8:I8" si="0">C6-C7</f>
        <v>0</v>
      </c>
      <c r="D8" s="23">
        <f t="shared" si="0"/>
        <v>15373111</v>
      </c>
      <c r="E8" s="23">
        <f t="shared" si="0"/>
        <v>18495816</v>
      </c>
      <c r="F8" s="23">
        <f t="shared" si="0"/>
        <v>53403746</v>
      </c>
      <c r="G8" s="23">
        <f t="shared" si="0"/>
        <v>90536472</v>
      </c>
      <c r="H8" s="23">
        <f t="shared" si="0"/>
        <v>68385253</v>
      </c>
      <c r="I8" s="23">
        <f t="shared" si="0"/>
        <v>164053410</v>
      </c>
      <c r="J8" s="5"/>
    </row>
    <row r="9" spans="1:10" x14ac:dyDescent="0.25">
      <c r="B9" s="23"/>
      <c r="C9" s="23"/>
      <c r="D9" s="23"/>
      <c r="E9" s="23"/>
      <c r="F9" s="23"/>
      <c r="G9" s="33"/>
      <c r="H9" s="23"/>
      <c r="I9" s="23"/>
      <c r="J9" s="5"/>
    </row>
    <row r="10" spans="1:10" x14ac:dyDescent="0.25">
      <c r="A10" s="29" t="s">
        <v>61</v>
      </c>
      <c r="B10" s="34">
        <f t="shared" ref="B10:I10" si="1">SUM(B11:B13)</f>
        <v>4954645</v>
      </c>
      <c r="C10" s="34">
        <f t="shared" si="1"/>
        <v>5077571</v>
      </c>
      <c r="D10" s="34">
        <f t="shared" si="1"/>
        <v>6088721</v>
      </c>
      <c r="E10" s="34">
        <f t="shared" si="1"/>
        <v>13117724</v>
      </c>
      <c r="F10" s="34">
        <f t="shared" si="1"/>
        <v>23558964</v>
      </c>
      <c r="G10" s="34">
        <f t="shared" si="1"/>
        <v>27587797</v>
      </c>
      <c r="H10" s="34">
        <f t="shared" si="1"/>
        <v>34696106</v>
      </c>
      <c r="I10" s="34">
        <f t="shared" si="1"/>
        <v>26587998</v>
      </c>
      <c r="J10" s="1"/>
    </row>
    <row r="11" spans="1:10" x14ac:dyDescent="0.25">
      <c r="A11" s="6" t="s">
        <v>31</v>
      </c>
      <c r="B11" s="31">
        <v>4600895</v>
      </c>
      <c r="C11" s="31">
        <v>4734696</v>
      </c>
      <c r="D11" s="31">
        <v>5368547</v>
      </c>
      <c r="E11" s="31">
        <v>10044176</v>
      </c>
      <c r="F11" s="31">
        <v>15757096</v>
      </c>
      <c r="G11" s="31">
        <v>16078992</v>
      </c>
      <c r="H11" s="20">
        <v>19999760</v>
      </c>
      <c r="I11" s="20">
        <v>14514860</v>
      </c>
      <c r="J11" s="1"/>
    </row>
    <row r="12" spans="1:10" x14ac:dyDescent="0.25">
      <c r="A12" s="6" t="s">
        <v>14</v>
      </c>
      <c r="B12" s="31">
        <v>328750</v>
      </c>
      <c r="C12" s="31">
        <v>317875</v>
      </c>
      <c r="D12" s="31">
        <v>720174</v>
      </c>
      <c r="E12" s="31">
        <v>3073548</v>
      </c>
      <c r="F12" s="31">
        <v>7801868</v>
      </c>
      <c r="G12" s="31">
        <v>11508805</v>
      </c>
      <c r="H12" s="20">
        <v>14696346</v>
      </c>
      <c r="I12" s="20">
        <v>12073138</v>
      </c>
      <c r="J12" s="1"/>
    </row>
    <row r="13" spans="1:10" x14ac:dyDescent="0.25">
      <c r="A13" s="6" t="s">
        <v>32</v>
      </c>
      <c r="B13" s="31">
        <v>25000</v>
      </c>
      <c r="C13" s="31">
        <v>25000</v>
      </c>
      <c r="D13" s="31">
        <v>0</v>
      </c>
      <c r="E13" s="31">
        <v>0</v>
      </c>
      <c r="F13" s="31">
        <v>0</v>
      </c>
      <c r="G13" s="31">
        <v>0</v>
      </c>
      <c r="H13" s="22"/>
      <c r="I13" s="20"/>
      <c r="J13" s="1"/>
    </row>
    <row r="14" spans="1:10" x14ac:dyDescent="0.25">
      <c r="A14" s="29" t="s">
        <v>4</v>
      </c>
      <c r="B14" s="21">
        <f>B8-B10</f>
        <v>-11931894</v>
      </c>
      <c r="C14" s="21">
        <f t="shared" ref="C14:I14" si="2">C8-C10</f>
        <v>-5077571</v>
      </c>
      <c r="D14" s="21">
        <f t="shared" si="2"/>
        <v>9284390</v>
      </c>
      <c r="E14" s="21">
        <f t="shared" si="2"/>
        <v>5378092</v>
      </c>
      <c r="F14" s="21">
        <f t="shared" si="2"/>
        <v>29844782</v>
      </c>
      <c r="G14" s="21">
        <f t="shared" si="2"/>
        <v>62948675</v>
      </c>
      <c r="H14" s="21">
        <f t="shared" si="2"/>
        <v>33689147</v>
      </c>
      <c r="I14" s="21">
        <f t="shared" si="2"/>
        <v>137465412</v>
      </c>
      <c r="J14" s="8"/>
    </row>
    <row r="15" spans="1:10" x14ac:dyDescent="0.25">
      <c r="A15" s="30" t="s">
        <v>62</v>
      </c>
      <c r="B15" s="33"/>
      <c r="C15" s="33"/>
      <c r="D15" s="33"/>
      <c r="E15" s="33"/>
      <c r="F15" s="33"/>
      <c r="G15" s="33"/>
      <c r="H15" s="33"/>
      <c r="I15" s="33"/>
      <c r="J15" s="8"/>
    </row>
    <row r="16" spans="1:10" x14ac:dyDescent="0.25">
      <c r="A16" s="6" t="s">
        <v>5</v>
      </c>
      <c r="B16" s="35">
        <v>11524512</v>
      </c>
      <c r="C16" s="35">
        <v>11899934</v>
      </c>
      <c r="D16" s="35">
        <v>9071738</v>
      </c>
      <c r="E16" s="35">
        <v>0</v>
      </c>
      <c r="F16" s="35">
        <v>27922749</v>
      </c>
      <c r="G16" s="35">
        <v>50761772</v>
      </c>
      <c r="H16" s="20">
        <v>67430992</v>
      </c>
      <c r="I16" s="20">
        <v>79844141</v>
      </c>
      <c r="J16" s="1"/>
    </row>
    <row r="17" spans="1:10" x14ac:dyDescent="0.25">
      <c r="A17" s="6" t="s">
        <v>63</v>
      </c>
      <c r="B17" s="35">
        <v>4672</v>
      </c>
      <c r="C17" s="35">
        <v>7187</v>
      </c>
      <c r="D17" s="35">
        <v>3816000</v>
      </c>
      <c r="E17" s="35">
        <v>763402</v>
      </c>
      <c r="F17" s="35">
        <v>1532949</v>
      </c>
      <c r="G17" s="35">
        <v>935022</v>
      </c>
      <c r="H17" s="20">
        <v>2463792</v>
      </c>
      <c r="I17" s="20">
        <v>2667245</v>
      </c>
      <c r="J17" s="1"/>
    </row>
    <row r="18" spans="1:10" x14ac:dyDescent="0.25">
      <c r="A18" s="29" t="s">
        <v>64</v>
      </c>
      <c r="B18" s="21">
        <f>B14-B16+B17</f>
        <v>-23451734</v>
      </c>
      <c r="C18" s="21">
        <f t="shared" ref="C18:I18" si="3">C14-C16+C17</f>
        <v>-16970318</v>
      </c>
      <c r="D18" s="21">
        <f t="shared" si="3"/>
        <v>4028652</v>
      </c>
      <c r="E18" s="21">
        <f t="shared" si="3"/>
        <v>6141494</v>
      </c>
      <c r="F18" s="21">
        <f t="shared" si="3"/>
        <v>3454982</v>
      </c>
      <c r="G18" s="21">
        <f t="shared" si="3"/>
        <v>13121925</v>
      </c>
      <c r="H18" s="21">
        <f t="shared" si="3"/>
        <v>-31278053</v>
      </c>
      <c r="I18" s="21">
        <f t="shared" si="3"/>
        <v>60288516</v>
      </c>
      <c r="J18" s="8"/>
    </row>
    <row r="19" spans="1:10" x14ac:dyDescent="0.25">
      <c r="A19" s="6" t="s">
        <v>7</v>
      </c>
      <c r="B19" s="35">
        <v>0</v>
      </c>
      <c r="C19" s="35">
        <v>0</v>
      </c>
      <c r="D19" s="35">
        <v>191841</v>
      </c>
      <c r="E19" s="35">
        <v>0</v>
      </c>
      <c r="F19" s="35">
        <v>0</v>
      </c>
      <c r="G19" s="35">
        <v>656096</v>
      </c>
      <c r="H19" s="33"/>
      <c r="I19" s="33">
        <v>3014426</v>
      </c>
      <c r="J19" s="8"/>
    </row>
    <row r="20" spans="1:10" x14ac:dyDescent="0.25">
      <c r="A20" s="29" t="s">
        <v>65</v>
      </c>
      <c r="B20" s="33">
        <f>B18-B19</f>
        <v>-23451734</v>
      </c>
      <c r="C20" s="33">
        <f t="shared" ref="C20:I20" si="4">C18-C19</f>
        <v>-16970318</v>
      </c>
      <c r="D20" s="33">
        <f t="shared" si="4"/>
        <v>3836811</v>
      </c>
      <c r="E20" s="33">
        <f t="shared" si="4"/>
        <v>6141494</v>
      </c>
      <c r="F20" s="33">
        <f t="shared" si="4"/>
        <v>3454982</v>
      </c>
      <c r="G20" s="33">
        <f t="shared" si="4"/>
        <v>12465829</v>
      </c>
      <c r="H20" s="33">
        <f t="shared" si="4"/>
        <v>-31278053</v>
      </c>
      <c r="I20" s="33">
        <f t="shared" si="4"/>
        <v>57274090</v>
      </c>
      <c r="J20" s="8"/>
    </row>
    <row r="21" spans="1:10" x14ac:dyDescent="0.25">
      <c r="A21" s="3"/>
      <c r="B21" s="33"/>
      <c r="C21" s="33"/>
      <c r="D21" s="33"/>
      <c r="E21" s="33"/>
      <c r="F21" s="33"/>
      <c r="G21" s="33"/>
      <c r="H21" s="33"/>
      <c r="I21" s="33"/>
      <c r="J21" s="8"/>
    </row>
    <row r="22" spans="1:10" x14ac:dyDescent="0.25">
      <c r="A22" s="26" t="s">
        <v>66</v>
      </c>
      <c r="B22" s="33">
        <f t="shared" ref="B22:I22" si="5">SUM(B23:B24)</f>
        <v>0</v>
      </c>
      <c r="C22" s="33">
        <f t="shared" si="5"/>
        <v>0</v>
      </c>
      <c r="D22" s="33">
        <f t="shared" si="5"/>
        <v>969874</v>
      </c>
      <c r="E22" s="33">
        <f t="shared" si="5"/>
        <v>651152</v>
      </c>
      <c r="F22" s="33">
        <f t="shared" si="5"/>
        <v>2174953</v>
      </c>
      <c r="G22" s="33">
        <f t="shared" si="5"/>
        <v>3314557</v>
      </c>
      <c r="H22" s="33">
        <f t="shared" si="5"/>
        <v>5463555</v>
      </c>
      <c r="I22" s="33">
        <f t="shared" si="5"/>
        <v>7378320</v>
      </c>
    </row>
    <row r="23" spans="1:10" x14ac:dyDescent="0.25">
      <c r="A23" s="6" t="s">
        <v>10</v>
      </c>
      <c r="B23" s="35">
        <v>0</v>
      </c>
      <c r="C23" s="35">
        <v>0</v>
      </c>
      <c r="D23" s="35">
        <v>1462898</v>
      </c>
      <c r="E23" s="35">
        <v>615964</v>
      </c>
      <c r="F23" s="35">
        <v>1902030</v>
      </c>
      <c r="G23" s="35">
        <v>3251732</v>
      </c>
      <c r="H23" s="20">
        <v>4632610</v>
      </c>
      <c r="I23" s="20">
        <v>6428938</v>
      </c>
    </row>
    <row r="24" spans="1:10" x14ac:dyDescent="0.25">
      <c r="A24" s="6" t="s">
        <v>11</v>
      </c>
      <c r="B24" s="35">
        <v>0</v>
      </c>
      <c r="C24" s="35">
        <v>0</v>
      </c>
      <c r="D24" s="35">
        <v>-493024</v>
      </c>
      <c r="E24" s="35">
        <v>35188</v>
      </c>
      <c r="F24" s="35">
        <v>272923</v>
      </c>
      <c r="G24" s="35">
        <v>62825</v>
      </c>
      <c r="H24" s="20">
        <v>830945</v>
      </c>
      <c r="I24" s="20">
        <v>949382</v>
      </c>
    </row>
    <row r="25" spans="1:10" x14ac:dyDescent="0.25">
      <c r="A25" s="15"/>
      <c r="B25" s="35"/>
      <c r="C25" s="35"/>
      <c r="D25" s="35"/>
      <c r="E25" s="35"/>
      <c r="F25" s="35"/>
      <c r="G25" s="35"/>
      <c r="H25" s="20"/>
      <c r="I25" s="20"/>
    </row>
    <row r="26" spans="1:10" x14ac:dyDescent="0.25">
      <c r="A26" s="29" t="s">
        <v>67</v>
      </c>
      <c r="B26" s="36">
        <f>B20-B22</f>
        <v>-23451734</v>
      </c>
      <c r="C26" s="36">
        <f t="shared" ref="C26:I26" si="6">C20-C22</f>
        <v>-16970318</v>
      </c>
      <c r="D26" s="36">
        <f t="shared" si="6"/>
        <v>2866937</v>
      </c>
      <c r="E26" s="36">
        <f t="shared" si="6"/>
        <v>5490342</v>
      </c>
      <c r="F26" s="36">
        <f t="shared" si="6"/>
        <v>1280029</v>
      </c>
      <c r="G26" s="36">
        <f t="shared" si="6"/>
        <v>9151272</v>
      </c>
      <c r="H26" s="36">
        <f t="shared" si="6"/>
        <v>-36741608</v>
      </c>
      <c r="I26" s="36">
        <f t="shared" si="6"/>
        <v>49895770</v>
      </c>
      <c r="J26" s="8"/>
    </row>
    <row r="27" spans="1:10" x14ac:dyDescent="0.25">
      <c r="A27" s="3"/>
      <c r="B27" s="33"/>
      <c r="C27" s="33"/>
      <c r="D27" s="33"/>
      <c r="E27" s="33"/>
      <c r="F27" s="33"/>
      <c r="G27" s="33"/>
      <c r="H27" s="20"/>
      <c r="I27" s="20"/>
    </row>
    <row r="28" spans="1:10" x14ac:dyDescent="0.25">
      <c r="A28" s="29" t="s">
        <v>68</v>
      </c>
      <c r="B28" s="32">
        <f>B26/('1'!B42/10)</f>
        <v>-13.795137647058823</v>
      </c>
      <c r="C28" s="32">
        <f>C26/('1'!C42/10)</f>
        <v>-9.9825400000000002</v>
      </c>
      <c r="D28" s="32">
        <f>D26/('1'!D42/10)</f>
        <v>1.6864335294117647</v>
      </c>
      <c r="E28" s="32">
        <f>E26/('1'!E42/10)</f>
        <v>3.0758218487394959</v>
      </c>
      <c r="F28" s="32">
        <f>F26/('1'!F42/10)</f>
        <v>0.717103081232493</v>
      </c>
      <c r="G28" s="32">
        <f>G26/('1'!G42/10)</f>
        <v>5.1267630252100842</v>
      </c>
      <c r="H28" s="32">
        <f>H26/('1'!H42/10)</f>
        <v>-17.152944911297851</v>
      </c>
      <c r="I28" s="32">
        <f>I26/('1'!I42/10)</f>
        <v>23.294010270774976</v>
      </c>
    </row>
    <row r="29" spans="1:10" x14ac:dyDescent="0.25">
      <c r="A29" s="30" t="s">
        <v>69</v>
      </c>
      <c r="B29" s="20">
        <f>'1'!B53</f>
        <v>1700000</v>
      </c>
      <c r="C29" s="20">
        <f>'1'!C53</f>
        <v>1700000</v>
      </c>
      <c r="D29" s="20">
        <f>'1'!D53</f>
        <v>1700000</v>
      </c>
      <c r="E29" s="20">
        <f>'1'!E53</f>
        <v>1785000</v>
      </c>
      <c r="F29" s="20">
        <f>'1'!F53</f>
        <v>1785000</v>
      </c>
      <c r="G29" s="20">
        <f>'1'!G53</f>
        <v>1785000</v>
      </c>
      <c r="H29" s="20">
        <f>'1'!H53</f>
        <v>2142000</v>
      </c>
      <c r="I29" s="20">
        <f>'1'!I53</f>
        <v>2142000</v>
      </c>
    </row>
    <row r="49" spans="1:2" x14ac:dyDescent="0.25">
      <c r="A49" s="7"/>
      <c r="B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4"/>
  <sheetViews>
    <sheetView tabSelected="1"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5" x14ac:dyDescent="0.25"/>
  <cols>
    <col min="1" max="1" width="62.7109375" customWidth="1"/>
    <col min="2" max="3" width="15.140625" bestFit="1" customWidth="1"/>
    <col min="4" max="5" width="14.42578125" customWidth="1"/>
    <col min="6" max="7" width="16.140625" bestFit="1" customWidth="1"/>
    <col min="8" max="8" width="15" bestFit="1" customWidth="1"/>
    <col min="9" max="9" width="16" bestFit="1" customWidth="1"/>
  </cols>
  <sheetData>
    <row r="1" spans="1:9" ht="15.75" x14ac:dyDescent="0.25">
      <c r="A1" s="4" t="s">
        <v>15</v>
      </c>
    </row>
    <row r="2" spans="1:9" ht="15.75" x14ac:dyDescent="0.25">
      <c r="A2" s="4" t="s">
        <v>70</v>
      </c>
      <c r="B2" s="4"/>
      <c r="C2" s="4"/>
      <c r="D2" s="4"/>
      <c r="E2" s="4"/>
      <c r="F2" s="13"/>
      <c r="G2" s="2"/>
    </row>
    <row r="3" spans="1:9" ht="15.75" x14ac:dyDescent="0.25">
      <c r="A3" s="4" t="s">
        <v>51</v>
      </c>
      <c r="B3" s="4"/>
      <c r="C3" s="4"/>
      <c r="D3" s="4"/>
      <c r="E3" s="4"/>
      <c r="F3" s="14"/>
      <c r="G3" s="14"/>
    </row>
    <row r="4" spans="1:9" ht="15.75" x14ac:dyDescent="0.25">
      <c r="B4" s="4"/>
      <c r="C4" s="4"/>
      <c r="D4" s="4"/>
      <c r="E4" s="4"/>
      <c r="F4" s="13"/>
      <c r="G4" s="2"/>
    </row>
    <row r="5" spans="1:9" ht="15.75" x14ac:dyDescent="0.25">
      <c r="A5" s="4"/>
      <c r="B5" s="24">
        <v>2012</v>
      </c>
      <c r="C5" s="24">
        <v>2013</v>
      </c>
      <c r="D5" s="24">
        <v>2014</v>
      </c>
      <c r="E5" s="24">
        <v>2015</v>
      </c>
      <c r="F5" s="24">
        <v>2016</v>
      </c>
      <c r="G5" s="24">
        <v>2017</v>
      </c>
      <c r="H5" s="24">
        <v>2018</v>
      </c>
      <c r="I5" s="24">
        <v>2019</v>
      </c>
    </row>
    <row r="6" spans="1:9" x14ac:dyDescent="0.25">
      <c r="A6" s="29" t="s">
        <v>71</v>
      </c>
    </row>
    <row r="7" spans="1:9" x14ac:dyDescent="0.25">
      <c r="A7" t="s">
        <v>33</v>
      </c>
      <c r="B7" s="1">
        <v>4672</v>
      </c>
      <c r="C7" s="1">
        <v>102216</v>
      </c>
      <c r="D7" s="1">
        <v>97007485</v>
      </c>
      <c r="E7" s="1">
        <v>121577286</v>
      </c>
      <c r="F7" s="1">
        <v>266724602</v>
      </c>
      <c r="G7" s="1">
        <v>413310181</v>
      </c>
      <c r="H7" s="1">
        <v>584788185</v>
      </c>
      <c r="I7" s="1">
        <v>568038045</v>
      </c>
    </row>
    <row r="8" spans="1:9" x14ac:dyDescent="0.25">
      <c r="A8" s="6" t="s">
        <v>34</v>
      </c>
      <c r="B8" s="20">
        <v>-32789055</v>
      </c>
      <c r="C8" s="20">
        <v>-38885000</v>
      </c>
      <c r="D8" s="20">
        <v>-97123867</v>
      </c>
      <c r="E8" s="20">
        <v>-140661925</v>
      </c>
      <c r="F8" s="20">
        <v>-255994945</v>
      </c>
      <c r="G8" s="20">
        <v>-513712879</v>
      </c>
      <c r="H8" s="20">
        <v>-642098006</v>
      </c>
      <c r="I8" s="20">
        <v>-611918395</v>
      </c>
    </row>
    <row r="9" spans="1:9" x14ac:dyDescent="0.25">
      <c r="A9" s="6" t="s">
        <v>39</v>
      </c>
      <c r="B9" s="20">
        <v>0</v>
      </c>
      <c r="C9" s="20">
        <v>0</v>
      </c>
      <c r="D9" s="20">
        <v>-128710</v>
      </c>
      <c r="E9" s="20">
        <v>-1663679</v>
      </c>
      <c r="F9" s="20">
        <v>-2052971</v>
      </c>
      <c r="G9" s="20">
        <v>-3281546</v>
      </c>
      <c r="H9" s="20">
        <v>-4632610</v>
      </c>
      <c r="I9" s="20">
        <v>-4659957</v>
      </c>
    </row>
    <row r="10" spans="1:9" x14ac:dyDescent="0.25">
      <c r="A10" s="3"/>
      <c r="B10" s="21">
        <f>SUM(B7:B9)</f>
        <v>-32784383</v>
      </c>
      <c r="C10" s="21">
        <f t="shared" ref="C10:I10" si="0">SUM(C7:C9)</f>
        <v>-38782784</v>
      </c>
      <c r="D10" s="21">
        <f t="shared" si="0"/>
        <v>-245092</v>
      </c>
      <c r="E10" s="21">
        <f t="shared" si="0"/>
        <v>-20748318</v>
      </c>
      <c r="F10" s="21">
        <f t="shared" si="0"/>
        <v>8676686</v>
      </c>
      <c r="G10" s="21">
        <f t="shared" si="0"/>
        <v>-103684244</v>
      </c>
      <c r="H10" s="21">
        <f t="shared" si="0"/>
        <v>-61942431</v>
      </c>
      <c r="I10" s="21">
        <f t="shared" si="0"/>
        <v>-48540307</v>
      </c>
    </row>
    <row r="11" spans="1:9" x14ac:dyDescent="0.25">
      <c r="C11" s="1"/>
      <c r="D11" s="1"/>
      <c r="E11" s="1"/>
      <c r="F11" s="1"/>
    </row>
    <row r="12" spans="1:9" x14ac:dyDescent="0.25">
      <c r="A12" s="29" t="s">
        <v>72</v>
      </c>
    </row>
    <row r="13" spans="1:9" x14ac:dyDescent="0.25">
      <c r="A13" s="6" t="s">
        <v>35</v>
      </c>
      <c r="B13" s="20">
        <v>0</v>
      </c>
      <c r="C13" s="20">
        <v>0</v>
      </c>
      <c r="D13" s="20">
        <v>0</v>
      </c>
      <c r="E13" s="20">
        <v>495000</v>
      </c>
      <c r="F13" s="20">
        <v>2800000</v>
      </c>
      <c r="G13" s="20">
        <v>0</v>
      </c>
      <c r="H13" s="20">
        <v>-48372545</v>
      </c>
    </row>
    <row r="14" spans="1:9" x14ac:dyDescent="0.25">
      <c r="A14" s="37" t="s">
        <v>84</v>
      </c>
      <c r="B14" s="20"/>
      <c r="C14" s="20"/>
      <c r="D14" s="20"/>
      <c r="E14" s="20"/>
      <c r="F14" s="20"/>
      <c r="G14" s="20"/>
      <c r="H14" s="20"/>
      <c r="I14">
        <v>-10492500</v>
      </c>
    </row>
    <row r="15" spans="1:9" x14ac:dyDescent="0.25">
      <c r="A15" s="6" t="s">
        <v>42</v>
      </c>
      <c r="B15" s="20">
        <v>0</v>
      </c>
      <c r="C15" s="20">
        <v>0</v>
      </c>
      <c r="D15" s="20">
        <v>0</v>
      </c>
      <c r="E15" s="20">
        <v>0</v>
      </c>
      <c r="F15" s="20">
        <v>-65451219</v>
      </c>
      <c r="G15" s="20">
        <v>0</v>
      </c>
      <c r="H15" s="20"/>
      <c r="I15" s="20">
        <v>-37890031</v>
      </c>
    </row>
    <row r="16" spans="1:9" x14ac:dyDescent="0.25">
      <c r="A16" s="6" t="s">
        <v>36</v>
      </c>
      <c r="B16" s="20">
        <v>0</v>
      </c>
      <c r="C16" s="20">
        <v>0</v>
      </c>
      <c r="D16" s="20">
        <v>-8569534</v>
      </c>
      <c r="E16" s="20">
        <v>-6540267</v>
      </c>
      <c r="F16" s="20">
        <v>-37030189</v>
      </c>
      <c r="G16" s="20">
        <v>-32187845</v>
      </c>
      <c r="H16" s="22">
        <v>-9238038</v>
      </c>
      <c r="I16" s="38">
        <v>-2331635</v>
      </c>
    </row>
    <row r="17" spans="1:9" x14ac:dyDescent="0.25">
      <c r="A17" s="3"/>
      <c r="B17" s="21">
        <f>SUM(B13:B16)</f>
        <v>0</v>
      </c>
      <c r="C17" s="21">
        <f>SUM(C13:C16)</f>
        <v>0</v>
      </c>
      <c r="D17" s="21">
        <f>SUM(D16:D16)</f>
        <v>-8569534</v>
      </c>
      <c r="E17" s="21">
        <f>SUM(E13:E16)</f>
        <v>-6045267</v>
      </c>
      <c r="F17" s="21">
        <f>SUM(F13:F16)</f>
        <v>-99681408</v>
      </c>
      <c r="G17" s="21">
        <f>SUM(G13:G16)</f>
        <v>-32187845</v>
      </c>
      <c r="H17" s="21">
        <f>SUM(H13:H16)</f>
        <v>-57610583</v>
      </c>
      <c r="I17" s="21">
        <f>SUM(I13:I16)</f>
        <v>-50714166</v>
      </c>
    </row>
    <row r="19" spans="1:9" x14ac:dyDescent="0.25">
      <c r="A19" s="29" t="s">
        <v>73</v>
      </c>
    </row>
    <row r="20" spans="1:9" x14ac:dyDescent="0.25">
      <c r="A20" s="6" t="s">
        <v>37</v>
      </c>
      <c r="B20" s="20">
        <v>-2561479</v>
      </c>
      <c r="C20" s="20">
        <v>-2348000</v>
      </c>
      <c r="D20" s="20">
        <v>-1924283</v>
      </c>
      <c r="E20" s="20">
        <v>0</v>
      </c>
      <c r="F20" s="20">
        <v>200000000</v>
      </c>
      <c r="G20" s="20">
        <v>-3709064</v>
      </c>
      <c r="H20" s="20">
        <v>-20463224</v>
      </c>
      <c r="I20" s="20">
        <v>-13122331</v>
      </c>
    </row>
    <row r="21" spans="1:9" x14ac:dyDescent="0.25">
      <c r="A21" s="6" t="s">
        <v>85</v>
      </c>
      <c r="B21" s="20">
        <v>8560534</v>
      </c>
      <c r="C21" s="20">
        <v>-2022000</v>
      </c>
      <c r="D21" s="20">
        <v>-75632213</v>
      </c>
      <c r="E21" s="20">
        <v>0</v>
      </c>
      <c r="F21" s="20">
        <v>0</v>
      </c>
      <c r="G21" s="20">
        <v>0</v>
      </c>
      <c r="H21" s="20">
        <v>145167997</v>
      </c>
      <c r="I21" s="20">
        <v>110772228</v>
      </c>
    </row>
    <row r="22" spans="1:9" x14ac:dyDescent="0.25">
      <c r="A22" s="6" t="s">
        <v>38</v>
      </c>
      <c r="B22" s="20">
        <v>26988000</v>
      </c>
      <c r="C22" s="20">
        <v>42952000</v>
      </c>
      <c r="D22" s="20">
        <v>95470691</v>
      </c>
      <c r="E22" s="20">
        <v>22888225</v>
      </c>
      <c r="F22" s="20">
        <v>-104151139</v>
      </c>
      <c r="G22" s="20">
        <v>140328978</v>
      </c>
      <c r="H22" s="20">
        <v>-2200000</v>
      </c>
      <c r="I22" s="20">
        <v>-25586</v>
      </c>
    </row>
    <row r="23" spans="1:9" x14ac:dyDescent="0.25">
      <c r="A23" s="6" t="s">
        <v>41</v>
      </c>
      <c r="B23" s="20">
        <v>0</v>
      </c>
      <c r="C23" s="20">
        <v>0</v>
      </c>
      <c r="D23" s="20">
        <v>0</v>
      </c>
      <c r="E23" s="20">
        <v>-778006</v>
      </c>
      <c r="F23" s="20">
        <v>-2954183</v>
      </c>
      <c r="G23" s="20">
        <v>-908803</v>
      </c>
      <c r="H23" s="20">
        <v>-2941378</v>
      </c>
      <c r="I23" s="20">
        <v>-1383</v>
      </c>
    </row>
    <row r="24" spans="1:9" x14ac:dyDescent="0.25">
      <c r="A24" s="6" t="s">
        <v>23</v>
      </c>
      <c r="B24" s="20">
        <v>0</v>
      </c>
      <c r="C24" s="20">
        <v>0</v>
      </c>
      <c r="D24" s="20">
        <v>-2082055</v>
      </c>
      <c r="E24" s="20">
        <v>0</v>
      </c>
      <c r="F24" s="20">
        <v>0</v>
      </c>
      <c r="G24" s="20">
        <v>0</v>
      </c>
      <c r="H24" s="20"/>
    </row>
    <row r="25" spans="1:9" x14ac:dyDescent="0.25">
      <c r="A25" s="3"/>
      <c r="B25" s="11">
        <f>SUM(B20:B24)</f>
        <v>32987055</v>
      </c>
      <c r="C25" s="11">
        <f t="shared" ref="C25:I25" si="1">SUM(C20:C24)</f>
        <v>38582000</v>
      </c>
      <c r="D25" s="11">
        <f t="shared" si="1"/>
        <v>15832140</v>
      </c>
      <c r="E25" s="11">
        <f t="shared" si="1"/>
        <v>22110219</v>
      </c>
      <c r="F25" s="11">
        <f t="shared" si="1"/>
        <v>92894678</v>
      </c>
      <c r="G25" s="11">
        <f t="shared" si="1"/>
        <v>135711111</v>
      </c>
      <c r="H25" s="11">
        <f t="shared" si="1"/>
        <v>119563395</v>
      </c>
      <c r="I25" s="11">
        <f t="shared" si="1"/>
        <v>97622928</v>
      </c>
    </row>
    <row r="26" spans="1:9" x14ac:dyDescent="0.25">
      <c r="B26" s="1"/>
    </row>
    <row r="27" spans="1:9" x14ac:dyDescent="0.25">
      <c r="A27" s="3" t="s">
        <v>74</v>
      </c>
      <c r="B27" s="23">
        <f t="shared" ref="B27:I27" si="2">SUM(B10,B17,B25)</f>
        <v>202672</v>
      </c>
      <c r="C27" s="23">
        <f t="shared" si="2"/>
        <v>-200784</v>
      </c>
      <c r="D27" s="23">
        <f t="shared" si="2"/>
        <v>7017514</v>
      </c>
      <c r="E27" s="23">
        <f t="shared" si="2"/>
        <v>-4683366</v>
      </c>
      <c r="F27" s="23">
        <f t="shared" si="2"/>
        <v>1889956</v>
      </c>
      <c r="G27" s="23">
        <f t="shared" si="2"/>
        <v>-160978</v>
      </c>
      <c r="H27" s="23">
        <f t="shared" si="2"/>
        <v>10381</v>
      </c>
      <c r="I27" s="23">
        <f t="shared" si="2"/>
        <v>-1631545</v>
      </c>
    </row>
    <row r="28" spans="1:9" x14ac:dyDescent="0.25">
      <c r="A28" s="30" t="s">
        <v>75</v>
      </c>
      <c r="B28" s="20">
        <v>85796</v>
      </c>
      <c r="C28" s="20">
        <v>288000</v>
      </c>
      <c r="D28" s="20">
        <v>87216</v>
      </c>
      <c r="E28" s="20">
        <v>7104730</v>
      </c>
      <c r="F28" s="20">
        <v>2421364</v>
      </c>
      <c r="G28" s="20">
        <v>4311320</v>
      </c>
      <c r="H28" s="20">
        <v>4150343</v>
      </c>
      <c r="I28" s="20">
        <v>4160724</v>
      </c>
    </row>
    <row r="29" spans="1:9" x14ac:dyDescent="0.25">
      <c r="A29" s="29" t="s">
        <v>76</v>
      </c>
      <c r="B29" s="23">
        <f>SUM(B27:B28)</f>
        <v>288468</v>
      </c>
      <c r="C29" s="23">
        <f t="shared" ref="C29:I29" si="3">SUM(C27:C28)</f>
        <v>87216</v>
      </c>
      <c r="D29" s="23">
        <f t="shared" si="3"/>
        <v>7104730</v>
      </c>
      <c r="E29" s="23">
        <f t="shared" si="3"/>
        <v>2421364</v>
      </c>
      <c r="F29" s="23">
        <f t="shared" si="3"/>
        <v>4311320</v>
      </c>
      <c r="G29" s="23">
        <f t="shared" si="3"/>
        <v>4150342</v>
      </c>
      <c r="H29" s="23">
        <f t="shared" si="3"/>
        <v>4160724</v>
      </c>
      <c r="I29" s="23">
        <f t="shared" si="3"/>
        <v>2529179</v>
      </c>
    </row>
    <row r="30" spans="1:9" x14ac:dyDescent="0.25">
      <c r="B30" s="3"/>
      <c r="C30" s="3"/>
      <c r="D30" s="3"/>
      <c r="E30" s="3"/>
      <c r="F30" s="3"/>
      <c r="G30" s="3"/>
    </row>
    <row r="31" spans="1:9" ht="15.75" x14ac:dyDescent="0.25">
      <c r="A31" s="4"/>
      <c r="B31" s="10">
        <v>1872072</v>
      </c>
      <c r="C31" s="10">
        <v>3574068</v>
      </c>
      <c r="D31" s="10">
        <v>3431185</v>
      </c>
      <c r="E31" s="10">
        <v>3845537</v>
      </c>
      <c r="F31" s="10">
        <v>5749243</v>
      </c>
      <c r="G31" s="10">
        <v>11264741</v>
      </c>
      <c r="H31" s="10">
        <v>11264741</v>
      </c>
    </row>
    <row r="33" spans="1:9" x14ac:dyDescent="0.25">
      <c r="A33" s="29" t="s">
        <v>77</v>
      </c>
      <c r="B33" s="9">
        <f>B10/('1'!B42/10)</f>
        <v>-19.28493117647059</v>
      </c>
      <c r="C33" s="9">
        <f>C10/('1'!C42/10)</f>
        <v>-22.813402352941175</v>
      </c>
      <c r="D33" s="9">
        <f>D10/('1'!D42/10)</f>
        <v>-0.14417176470588236</v>
      </c>
      <c r="E33" s="9">
        <f>E10/('1'!E42/10)</f>
        <v>-11.62370756302521</v>
      </c>
      <c r="F33" s="9">
        <f>F10/('1'!F42/10)</f>
        <v>4.8608885154061623</v>
      </c>
      <c r="G33" s="9">
        <f>G10/('1'!G42/10)</f>
        <v>-58.086411204481792</v>
      </c>
      <c r="H33" s="9">
        <f>H10/('1'!H42/10)</f>
        <v>-28.918035014005604</v>
      </c>
      <c r="I33" s="9">
        <f>I10/('1'!I42/10)</f>
        <v>-22.661207749766572</v>
      </c>
    </row>
    <row r="34" spans="1:9" x14ac:dyDescent="0.25">
      <c r="A34" s="29" t="s">
        <v>78</v>
      </c>
      <c r="B34" s="1">
        <f>'1'!B53</f>
        <v>1700000</v>
      </c>
      <c r="C34" s="1">
        <f>'1'!C53</f>
        <v>1700000</v>
      </c>
      <c r="D34" s="1">
        <f>'1'!D53</f>
        <v>1700000</v>
      </c>
      <c r="E34" s="1">
        <f>'1'!E53</f>
        <v>1785000</v>
      </c>
      <c r="F34" s="1">
        <f>'1'!F53</f>
        <v>1785000</v>
      </c>
      <c r="G34" s="1">
        <f>'1'!G53</f>
        <v>1785000</v>
      </c>
      <c r="H34" s="1">
        <f>'1'!H53</f>
        <v>2142000</v>
      </c>
      <c r="I34" s="1">
        <f>'1'!I53</f>
        <v>2142000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4" sqref="J4"/>
    </sheetView>
  </sheetViews>
  <sheetFormatPr defaultRowHeight="15" x14ac:dyDescent="0.25"/>
  <cols>
    <col min="1" max="1" width="48" bestFit="1" customWidth="1"/>
  </cols>
  <sheetData>
    <row r="1" spans="1:8" ht="15.75" x14ac:dyDescent="0.25">
      <c r="A1" s="4" t="s">
        <v>15</v>
      </c>
    </row>
    <row r="2" spans="1:8" x14ac:dyDescent="0.25">
      <c r="A2" s="3" t="s">
        <v>79</v>
      </c>
    </row>
    <row r="3" spans="1:8" ht="15.75" x14ac:dyDescent="0.25">
      <c r="A3" s="4" t="s">
        <v>51</v>
      </c>
    </row>
    <row r="5" spans="1:8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</row>
    <row r="6" spans="1:8" x14ac:dyDescent="0.25">
      <c r="A6" s="6" t="s">
        <v>80</v>
      </c>
      <c r="B6" s="18">
        <f>'2'!C26/'1'!C21</f>
        <v>-9.8729255536603236E-2</v>
      </c>
      <c r="C6" s="18">
        <f>'2'!D26/'1'!D21</f>
        <v>9.0657463128733119E-3</v>
      </c>
      <c r="D6" s="18">
        <f>'2'!E26/'1'!E21</f>
        <v>1.5948851912218526E-2</v>
      </c>
      <c r="E6" s="18">
        <f>'2'!F26/'1'!F21</f>
        <v>2.8826730003142695E-3</v>
      </c>
      <c r="F6" s="18">
        <f>'2'!G26/'1'!G21</f>
        <v>1.553351498297934E-2</v>
      </c>
      <c r="G6" s="18">
        <f>'2'!H26/'1'!H21</f>
        <v>-5.7763300824226732E-2</v>
      </c>
      <c r="H6" s="18">
        <f>'2'!I26/'1'!I21</f>
        <v>6.0008828155212635E-2</v>
      </c>
    </row>
    <row r="7" spans="1:8" x14ac:dyDescent="0.25">
      <c r="A7" s="6" t="s">
        <v>81</v>
      </c>
      <c r="B7" s="18">
        <f>-('2'!C26/'1'!C41)</f>
        <v>-0.54801648552537008</v>
      </c>
      <c r="C7" s="18">
        <f>'2'!D26/'1'!D41</f>
        <v>2.1733751344137357E-2</v>
      </c>
      <c r="D7" s="18">
        <f>'2'!E26/'1'!E41</f>
        <v>3.5265198132014119E-2</v>
      </c>
      <c r="E7" s="18">
        <f>'2'!F26/'1'!F41</f>
        <v>8.3445348026265943E-3</v>
      </c>
      <c r="F7" s="18">
        <f>'2'!G26/'1'!G41</f>
        <v>5.6319196517148638E-2</v>
      </c>
      <c r="G7" s="18">
        <f>'2'!H26/'1'!H41</f>
        <v>-0.30072249468855977</v>
      </c>
      <c r="H7" s="18">
        <f>'2'!I26/'1'!I41</f>
        <v>0.28996768271568518</v>
      </c>
    </row>
    <row r="8" spans="1:8" x14ac:dyDescent="0.25">
      <c r="A8" s="6" t="s">
        <v>44</v>
      </c>
      <c r="B8" s="18">
        <f>'1'!C26/'1'!C41</f>
        <v>-6.2140191292597798E-2</v>
      </c>
      <c r="C8" s="18">
        <f>'1'!D26/'1'!D41</f>
        <v>0</v>
      </c>
      <c r="D8" s="18">
        <f>'1'!E26/'1'!E41</f>
        <v>0</v>
      </c>
      <c r="E8" s="18">
        <f>'1'!F26/'1'!F41</f>
        <v>1.3038040236004955</v>
      </c>
      <c r="F8" s="18">
        <f>'1'!G26/'1'!G41</f>
        <v>0.93868857605178313</v>
      </c>
      <c r="G8" s="18">
        <f>'1'!H26/'1'!H41</f>
        <v>1.0809142847115316</v>
      </c>
      <c r="H8" s="18">
        <f>'1'!I26/'1'!I41</f>
        <v>0.62764078419836211</v>
      </c>
    </row>
    <row r="9" spans="1:8" x14ac:dyDescent="0.25">
      <c r="A9" s="6" t="s">
        <v>45</v>
      </c>
      <c r="B9" s="19">
        <f>'1'!C13/'1'!C30</f>
        <v>0.44457182952410768</v>
      </c>
      <c r="C9" s="19">
        <f>'1'!D13/'1'!D30</f>
        <v>0.36396974850172409</v>
      </c>
      <c r="D9" s="19">
        <f>'1'!E13/'1'!E30</f>
        <v>0.49243854901714484</v>
      </c>
      <c r="E9" s="19">
        <f>'1'!F13/'1'!F30</f>
        <v>1.0981411150177018</v>
      </c>
      <c r="F9" s="19">
        <f>'1'!G13/'1'!G30</f>
        <v>0.81431611590744124</v>
      </c>
      <c r="G9" s="19">
        <f>'1'!H13/'1'!H30</f>
        <v>0.64405600288125164</v>
      </c>
      <c r="H9" s="19">
        <f>'1'!I13/'1'!I30</f>
        <v>0.72359414561622637</v>
      </c>
    </row>
    <row r="10" spans="1:8" x14ac:dyDescent="0.25">
      <c r="A10" s="6" t="s">
        <v>49</v>
      </c>
      <c r="B10" s="18" t="e">
        <f>'2'!C26/'2'!C6</f>
        <v>#DIV/0!</v>
      </c>
      <c r="C10" s="18">
        <f>'2'!D26/'2'!D6</f>
        <v>2.7356160233599072E-2</v>
      </c>
      <c r="D10" s="18">
        <f>'2'!E26/'2'!E6</f>
        <v>4.4271983510882629E-2</v>
      </c>
      <c r="E10" s="18">
        <f>'2'!F26/'2'!F6</f>
        <v>4.5926391414439346E-3</v>
      </c>
      <c r="F10" s="18">
        <f>'2'!G26/'2'!G6</f>
        <v>2.0852585113684659E-2</v>
      </c>
      <c r="G10" s="18">
        <f>'2'!H26/'2'!H6</f>
        <v>-6.4698468550730637E-2</v>
      </c>
      <c r="H10" s="18">
        <f>'2'!I26/'2'!I6</f>
        <v>8.8433275819891077E-2</v>
      </c>
    </row>
    <row r="11" spans="1:8" x14ac:dyDescent="0.25">
      <c r="A11" t="s">
        <v>46</v>
      </c>
      <c r="B11" s="18" t="e">
        <f>'2'!C14/'2'!C6</f>
        <v>#DIV/0!</v>
      </c>
      <c r="C11" s="18">
        <f>'2'!D14/'2'!D6</f>
        <v>8.859115512870526E-2</v>
      </c>
      <c r="D11" s="18">
        <f>'2'!E14/'2'!E6</f>
        <v>4.3366843148206394E-2</v>
      </c>
      <c r="E11" s="18">
        <f>'2'!F14/'2'!F6</f>
        <v>0.10708063175214108</v>
      </c>
      <c r="F11" s="18">
        <f>'2'!G14/'2'!G6</f>
        <v>0.1434382677327451</v>
      </c>
      <c r="G11" s="18">
        <f>'2'!H14/'2'!H6</f>
        <v>5.93233757673437E-2</v>
      </c>
      <c r="H11" s="18">
        <f>'2'!I14/'2'!I6</f>
        <v>0.24363822213969169</v>
      </c>
    </row>
    <row r="12" spans="1:8" x14ac:dyDescent="0.25">
      <c r="A12" s="6" t="s">
        <v>82</v>
      </c>
      <c r="B12" s="18">
        <f>-('2'!C26/('1'!C41+'1'!C26))</f>
        <v>-0.58432665568713238</v>
      </c>
      <c r="C12" s="18">
        <f>'2'!D26/('1'!D41+'1'!D26)</f>
        <v>2.1733751344137357E-2</v>
      </c>
      <c r="D12" s="18">
        <f>'2'!E26/('1'!E41+'1'!E26)</f>
        <v>3.5265198132014119E-2</v>
      </c>
      <c r="E12" s="18">
        <f>'2'!F26/('1'!F41+'1'!F26)</f>
        <v>3.6220679871829349E-3</v>
      </c>
      <c r="F12" s="18">
        <f>'2'!G26/('1'!G41+'1'!G26)</f>
        <v>2.9050151330568489E-2</v>
      </c>
      <c r="G12" s="18">
        <f>'2'!H26/('1'!H41+'1'!H26)</f>
        <v>-0.14451459961516275</v>
      </c>
      <c r="H12" s="18">
        <f>'2'!I26/('1'!I41+'1'!I26)</f>
        <v>0.17815213622734249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2020-04-11T15:39:34Z</dcterms:modified>
</cp:coreProperties>
</file>