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4" i="1" l="1"/>
  <c r="F44" i="1"/>
  <c r="G44" i="1"/>
  <c r="B44" i="1"/>
  <c r="C31" i="1"/>
  <c r="D31" i="1"/>
  <c r="D44" i="1" s="1"/>
  <c r="E31" i="1"/>
  <c r="E44" i="1" s="1"/>
  <c r="F31" i="1"/>
  <c r="G31" i="1"/>
  <c r="B31" i="1"/>
  <c r="C28" i="2" l="1"/>
  <c r="C32" i="2" s="1"/>
  <c r="D28" i="2"/>
  <c r="E28" i="2"/>
  <c r="F28" i="2"/>
  <c r="G28" i="2"/>
  <c r="G32" i="2" s="1"/>
  <c r="D21" i="3"/>
  <c r="E21" i="3"/>
  <c r="F21" i="3"/>
  <c r="G21" i="3"/>
  <c r="C19" i="3"/>
  <c r="D19" i="3"/>
  <c r="E19" i="3"/>
  <c r="F19" i="3"/>
  <c r="G19" i="3"/>
  <c r="B19" i="3"/>
  <c r="F32" i="2"/>
  <c r="B28" i="2"/>
  <c r="E45" i="1"/>
  <c r="C45" i="1"/>
  <c r="D45" i="1"/>
  <c r="F45" i="1"/>
  <c r="G45" i="1"/>
  <c r="C29" i="1"/>
  <c r="D29" i="1"/>
  <c r="E29" i="1"/>
  <c r="F29" i="1"/>
  <c r="G29" i="1"/>
  <c r="G25" i="3" l="1"/>
  <c r="G23" i="3"/>
  <c r="G15" i="3"/>
  <c r="G10" i="3"/>
  <c r="G35" i="2"/>
  <c r="G8" i="2" l="1"/>
  <c r="G13" i="2" s="1"/>
  <c r="G15" i="2"/>
  <c r="G47" i="1"/>
  <c r="G46" i="1"/>
  <c r="G22" i="1"/>
  <c r="G15" i="1"/>
  <c r="G13" i="1"/>
  <c r="G9" i="1"/>
  <c r="G27" i="2" l="1"/>
  <c r="C47" i="1"/>
  <c r="D47" i="1"/>
  <c r="E47" i="1"/>
  <c r="F47" i="1"/>
  <c r="B47" i="1"/>
  <c r="G34" i="2" l="1"/>
  <c r="C15" i="2"/>
  <c r="D15" i="2"/>
  <c r="D27" i="2" s="1"/>
  <c r="D32" i="2" s="1"/>
  <c r="E15" i="2"/>
  <c r="E27" i="2" s="1"/>
  <c r="E32" i="2" s="1"/>
  <c r="F15" i="2"/>
  <c r="F27" i="2" s="1"/>
  <c r="C8" i="2"/>
  <c r="C13" i="2" s="1"/>
  <c r="D8" i="2"/>
  <c r="D13" i="2" s="1"/>
  <c r="E8" i="2"/>
  <c r="E13" i="2" s="1"/>
  <c r="F8" i="2"/>
  <c r="F13" i="2" s="1"/>
  <c r="C27" i="2" l="1"/>
  <c r="C34" i="2" s="1"/>
  <c r="B8" i="2"/>
  <c r="B13" i="2" s="1"/>
  <c r="B15" i="2"/>
  <c r="B27" i="2" l="1"/>
  <c r="B32" i="2" s="1"/>
  <c r="C10" i="3"/>
  <c r="B10" i="3"/>
  <c r="B34" i="2" l="1"/>
  <c r="B25" i="3"/>
  <c r="C25" i="3"/>
  <c r="B21" i="3"/>
  <c r="B23" i="3" s="1"/>
  <c r="C15" i="3"/>
  <c r="B15" i="3"/>
  <c r="B45" i="1"/>
  <c r="B22" i="1"/>
  <c r="C22" i="1"/>
  <c r="B15" i="1"/>
  <c r="B9" i="1"/>
  <c r="B13" i="1" s="1"/>
  <c r="B46" i="1" s="1"/>
  <c r="C15" i="1"/>
  <c r="C9" i="1"/>
  <c r="C13" i="1" s="1"/>
  <c r="C46" i="1" s="1"/>
  <c r="C21" i="3" l="1"/>
  <c r="C23" i="3" s="1"/>
  <c r="B29" i="1"/>
  <c r="E25" i="3"/>
  <c r="F25" i="3"/>
  <c r="D25" i="3"/>
  <c r="E34" i="2"/>
  <c r="F34" i="2"/>
  <c r="D34" i="2"/>
  <c r="E46" i="1"/>
  <c r="F46" i="1"/>
  <c r="D46" i="1"/>
</calcChain>
</file>

<file path=xl/sharedStrings.xml><?xml version="1.0" encoding="utf-8"?>
<sst xmlns="http://schemas.openxmlformats.org/spreadsheetml/2006/main" count="98" uniqueCount="85">
  <si>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</si>
  <si>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</si>
  <si>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</si>
  <si>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</si>
  <si>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</si>
  <si>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</si>
  <si>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</si>
  <si>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</si>
  <si>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</si>
  <si>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</si>
  <si>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</si>
  <si>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</si>
  <si>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-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</si>
  <si>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</si>
  <si>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</si>
  <si>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</si>
  <si>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</si>
  <si>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</si>
  <si>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</si>
  <si>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</si>
  <si>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Fixed Assets</t>
  </si>
  <si>
    <t>Stock Of Stationary</t>
  </si>
  <si>
    <t>Insurance Stamps In Hand</t>
  </si>
  <si>
    <t>Deferred Tax Assets</t>
  </si>
  <si>
    <t>Interest Income</t>
  </si>
  <si>
    <t>Other Income/ Misc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</si>
  <si>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</si>
  <si>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</si>
  <si>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</si>
  <si>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</si>
  <si>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</si>
  <si>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Directors Fee</t>
  </si>
  <si>
    <t>Audit Fees</t>
  </si>
  <si>
    <t>Employee Contribution To P.F.</t>
  </si>
  <si>
    <t>Legal &amp; Professional Fees</t>
  </si>
  <si>
    <t>Provision For Gratuity</t>
  </si>
  <si>
    <t>Subscription</t>
  </si>
  <si>
    <t>Depreciation</t>
  </si>
  <si>
    <t>Other Expenses</t>
  </si>
  <si>
    <t>Registration &amp; Renewal</t>
  </si>
  <si>
    <t>Deffered Tax Expense</t>
  </si>
  <si>
    <t>Collection From Premium &amp; Other Income</t>
  </si>
  <si>
    <t>Income Tax Paid</t>
  </si>
  <si>
    <t>Payment For Management Exp. Re-Insurance &amp; Claim</t>
  </si>
  <si>
    <t>Acquisition Of Fixed Asset</t>
  </si>
  <si>
    <t>Investment In Share/ Purchase of Share</t>
  </si>
  <si>
    <t>Investment In Bond/ Mutual Funds</t>
  </si>
  <si>
    <t>Loan Repayment To Bank</t>
  </si>
  <si>
    <t>Bank Overdraft</t>
  </si>
  <si>
    <t>Others</t>
  </si>
  <si>
    <t>Northern general Insurance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</si>
  <si>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</si>
  <si>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</si>
  <si>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</si>
  <si>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</si>
  <si>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</si>
  <si>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</si>
  <si>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</si>
  <si>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</si>
  <si>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</si>
  <si>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</si>
  <si>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</si>
  <si>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</si>
  <si>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</si>
  <si>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</si>
  <si>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</si>
  <si>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</si>
  <si>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</si>
  <si>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</si>
  <si>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</si>
  <si>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</si>
  <si>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</si>
  <si>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</si>
  <si>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</si>
  <si>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</si>
  <si>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</si>
  <si>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</si>
  <si>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</si>
  <si>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Northern General Insurance</t>
  </si>
  <si>
    <t>Deferred Tax Liabiliites</t>
  </si>
  <si>
    <t>Dividend paid</t>
  </si>
  <si>
    <t>Current</t>
  </si>
  <si>
    <t>Deferred</t>
  </si>
  <si>
    <t>Long Term Investment</t>
  </si>
  <si>
    <t>National Bond/ Government Treasury Bond/Investment in Bangladesh Govt treasury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</si>
</sst>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0" fillId="0" borderId="1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3" xfId="0" applyFont="1" applyFill="1" applyBorder="1" applyAlignment="1">
      <alignment horizontal="right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0" fillId="0" borderId="0" xfId="0" applyNumberFormat="1" applyFont="1" applyFill="1" applyAlignment="1">
      <alignment horizontal="right" vertical="top" wrapText="1"/>
    </xf>
    <xf numFmtId="4" fontId="0" fillId="0" borderId="5" xfId="0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" fontId="3" fillId="0" borderId="0" xfId="0" applyNumberFormat="1" applyFont="1" applyFill="1" applyAlignment="1">
      <alignment horizontal="right" vertical="top" wrapText="1"/>
    </xf>
    <xf numFmtId="4" fontId="3" fillId="0" borderId="5" xfId="0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right" vertical="top" wrapText="1"/>
    </xf>
    <xf numFmtId="0" fontId="0" fillId="0" borderId="5" xfId="0" applyFont="1" applyFill="1" applyBorder="1" applyAlignment="1">
      <alignment horizontal="right"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0" fillId="0" borderId="5" xfId="0" applyFont="1" applyFill="1" applyBorder="1" applyAlignment="1">
      <alignment horizontal="right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3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0" fontId="5" fillId="0" borderId="0" xfId="0" applyFont="1"/>
    <xf numFmtId="0" fontId="11" fillId="0" borderId="1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right" wrapText="1"/>
    </xf>
    <xf numFmtId="0" fontId="1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0" fontId="11" fillId="0" borderId="4" xfId="0" applyFont="1" applyFill="1" applyBorder="1" applyAlignment="1">
      <alignment vertical="top" wrapText="1"/>
    </xf>
    <xf numFmtId="3" fontId="1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1" fillId="0" borderId="0" xfId="0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4" fontId="7" fillId="0" borderId="0" xfId="0" applyNumberFormat="1" applyFont="1" applyFill="1" applyBorder="1" applyAlignment="1">
      <alignment horizontal="right" vertical="top" wrapText="1"/>
    </xf>
    <xf numFmtId="4" fontId="0" fillId="0" borderId="0" xfId="0" applyNumberFormat="1" applyFont="1" applyFill="1" applyBorder="1" applyAlignment="1">
      <alignment horizontal="right" vertical="top" wrapText="1"/>
    </xf>
    <xf numFmtId="4" fontId="3" fillId="0" borderId="0" xfId="0" applyNumberFormat="1" applyFont="1"/>
    <xf numFmtId="4" fontId="1" fillId="0" borderId="0" xfId="0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horizontal="center" wrapText="1"/>
    </xf>
    <xf numFmtId="164" fontId="7" fillId="0" borderId="0" xfId="1" applyNumberFormat="1" applyFont="1" applyFill="1" applyBorder="1" applyAlignment="1">
      <alignment horizontal="right" wrapText="1"/>
    </xf>
    <xf numFmtId="164" fontId="7" fillId="0" borderId="5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0" fontId="1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D33" sqref="D33:E33"/>
    </sheetView>
  </sheetViews>
  <sheetFormatPr defaultRowHeight="15" x14ac:dyDescent="0.25"/>
  <cols>
    <col min="1" max="1" width="44.85546875" style="2" customWidth="1"/>
    <col min="2" max="3" width="16" style="2" customWidth="1"/>
    <col min="4" max="7" width="15.42578125" style="2" bestFit="1" customWidth="1"/>
    <col min="8" max="16384" width="9.140625" style="2"/>
  </cols>
  <sheetData>
    <row r="1" spans="1:7" ht="18.75" x14ac:dyDescent="0.3">
      <c r="A1" s="3" t="s">
        <v>78</v>
      </c>
      <c r="B1" s="3"/>
      <c r="C1" s="3"/>
    </row>
    <row r="2" spans="1:7" x14ac:dyDescent="0.25">
      <c r="A2" s="36" t="s">
        <v>51</v>
      </c>
    </row>
    <row r="3" spans="1:7" ht="15.75" thickBot="1" x14ac:dyDescent="0.3">
      <c r="A3" s="36" t="s">
        <v>52</v>
      </c>
    </row>
    <row r="4" spans="1:7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38">
        <v>2018</v>
      </c>
    </row>
    <row r="5" spans="1:7" ht="15.75" x14ac:dyDescent="0.25">
      <c r="A5" s="40" t="s">
        <v>53</v>
      </c>
      <c r="B5" s="37"/>
      <c r="C5" s="37"/>
      <c r="D5" s="38"/>
      <c r="E5" s="38"/>
      <c r="F5" s="39"/>
    </row>
    <row r="6" spans="1:7" ht="15.75" x14ac:dyDescent="0.25">
      <c r="A6" s="41"/>
      <c r="B6" s="37"/>
      <c r="C6" s="37"/>
      <c r="D6" s="38"/>
      <c r="E6" s="38"/>
      <c r="F6" s="39"/>
    </row>
    <row r="7" spans="1:7" x14ac:dyDescent="0.25">
      <c r="A7" s="42" t="s">
        <v>54</v>
      </c>
      <c r="B7" s="37"/>
      <c r="C7" s="37"/>
      <c r="D7" s="38"/>
      <c r="E7" s="38"/>
      <c r="F7" s="39"/>
    </row>
    <row r="8" spans="1:7" x14ac:dyDescent="0.25">
      <c r="A8" s="43" t="s">
        <v>55</v>
      </c>
      <c r="B8" s="9">
        <v>286167840</v>
      </c>
      <c r="C8" s="9">
        <v>314784620</v>
      </c>
      <c r="D8" s="10">
        <v>346263080</v>
      </c>
      <c r="E8" s="10">
        <v>387814650</v>
      </c>
      <c r="F8" s="11">
        <v>426596110</v>
      </c>
      <c r="G8" s="91">
        <v>426596110</v>
      </c>
    </row>
    <row r="9" spans="1:7" x14ac:dyDescent="0.25">
      <c r="A9" s="43" t="s">
        <v>56</v>
      </c>
      <c r="B9" s="13">
        <f>SUM(B10:B12)</f>
        <v>90160712</v>
      </c>
      <c r="C9" s="13">
        <f>SUM(C10:C12)</f>
        <v>336787840</v>
      </c>
      <c r="D9" s="14">
        <v>369468851</v>
      </c>
      <c r="E9" s="14">
        <v>394128700</v>
      </c>
      <c r="F9" s="15">
        <v>424768175</v>
      </c>
      <c r="G9" s="92">
        <f>SUM(G10:G12)</f>
        <v>452597471</v>
      </c>
    </row>
    <row r="10" spans="1:7" x14ac:dyDescent="0.25">
      <c r="A10" s="8" t="s">
        <v>0</v>
      </c>
      <c r="B10" s="9">
        <v>60531170</v>
      </c>
      <c r="C10" s="9">
        <v>88031170</v>
      </c>
      <c r="D10" s="10">
        <v>113031170</v>
      </c>
      <c r="E10" s="10">
        <v>138031170</v>
      </c>
      <c r="F10" s="11">
        <v>163031170</v>
      </c>
      <c r="G10" s="91">
        <v>187690821</v>
      </c>
    </row>
    <row r="11" spans="1:7" x14ac:dyDescent="0.25">
      <c r="A11" s="8" t="s">
        <v>1</v>
      </c>
      <c r="B11" s="9"/>
      <c r="C11" s="9">
        <v>214441308</v>
      </c>
      <c r="D11" s="10">
        <v>214441308</v>
      </c>
      <c r="E11" s="10">
        <v>188172248</v>
      </c>
      <c r="F11" s="11">
        <v>183467942</v>
      </c>
      <c r="G11" s="91">
        <v>178881243</v>
      </c>
    </row>
    <row r="12" spans="1:7" x14ac:dyDescent="0.25">
      <c r="A12" s="8" t="s">
        <v>2</v>
      </c>
      <c r="B12" s="9">
        <v>29629542</v>
      </c>
      <c r="C12" s="9">
        <v>34315362</v>
      </c>
      <c r="D12" s="10">
        <v>41996373</v>
      </c>
      <c r="E12" s="10">
        <v>67925282</v>
      </c>
      <c r="F12" s="11">
        <v>78269063</v>
      </c>
      <c r="G12" s="91">
        <v>86025407</v>
      </c>
    </row>
    <row r="13" spans="1:7" x14ac:dyDescent="0.25">
      <c r="A13" s="12"/>
      <c r="B13" s="13">
        <f>B9+B8</f>
        <v>376328552</v>
      </c>
      <c r="C13" s="13">
        <f>C9+C8</f>
        <v>651572460</v>
      </c>
      <c r="D13" s="14">
        <v>715731931</v>
      </c>
      <c r="E13" s="14">
        <v>781943350</v>
      </c>
      <c r="F13" s="15">
        <v>851364285</v>
      </c>
      <c r="G13" s="92">
        <f>G8+G9</f>
        <v>879193581</v>
      </c>
    </row>
    <row r="14" spans="1:7" x14ac:dyDescent="0.25">
      <c r="A14" s="12"/>
      <c r="B14" s="13"/>
      <c r="C14" s="13"/>
      <c r="D14" s="14"/>
      <c r="E14" s="14"/>
      <c r="F14" s="15"/>
    </row>
    <row r="15" spans="1:7" x14ac:dyDescent="0.25">
      <c r="A15" s="43" t="s">
        <v>57</v>
      </c>
      <c r="B15" s="16">
        <f>SUM(B16:B19)</f>
        <v>74486858</v>
      </c>
      <c r="C15" s="13">
        <f>SUM(C16:C19)</f>
        <v>83652436</v>
      </c>
      <c r="D15" s="14">
        <v>97644153</v>
      </c>
      <c r="E15" s="14">
        <v>84231704</v>
      </c>
      <c r="F15" s="15">
        <v>98927542</v>
      </c>
      <c r="G15" s="92">
        <f>SUM(G16:G19)</f>
        <v>99550573</v>
      </c>
    </row>
    <row r="16" spans="1:7" x14ac:dyDescent="0.25">
      <c r="A16" s="8" t="s">
        <v>3</v>
      </c>
      <c r="B16" s="9">
        <v>28295871</v>
      </c>
      <c r="C16" s="9">
        <v>39115274</v>
      </c>
      <c r="D16" s="10">
        <v>41947073</v>
      </c>
      <c r="E16" s="10">
        <v>31476032</v>
      </c>
      <c r="F16" s="11">
        <v>29195058</v>
      </c>
      <c r="G16" s="91">
        <v>27442958</v>
      </c>
    </row>
    <row r="17" spans="1:7" x14ac:dyDescent="0.25">
      <c r="A17" s="8" t="s">
        <v>4</v>
      </c>
      <c r="B17" s="9">
        <v>26245889</v>
      </c>
      <c r="C17" s="9">
        <v>17866588</v>
      </c>
      <c r="D17" s="10">
        <v>30006303</v>
      </c>
      <c r="E17" s="10">
        <v>30901171</v>
      </c>
      <c r="F17" s="11">
        <v>33438603</v>
      </c>
      <c r="G17" s="91">
        <v>32035027</v>
      </c>
    </row>
    <row r="18" spans="1:7" x14ac:dyDescent="0.25">
      <c r="A18" s="8" t="s">
        <v>5</v>
      </c>
      <c r="B18" s="9">
        <v>15606439</v>
      </c>
      <c r="C18" s="9">
        <v>20446288</v>
      </c>
      <c r="D18" s="10">
        <v>20247131</v>
      </c>
      <c r="E18" s="10">
        <v>18984886</v>
      </c>
      <c r="F18" s="11">
        <v>27038784</v>
      </c>
      <c r="G18" s="91">
        <v>28138598</v>
      </c>
    </row>
    <row r="19" spans="1:7" x14ac:dyDescent="0.25">
      <c r="A19" s="8" t="s">
        <v>6</v>
      </c>
      <c r="B19" s="9">
        <v>4338659</v>
      </c>
      <c r="C19" s="9">
        <v>6224286</v>
      </c>
      <c r="D19" s="10">
        <v>5443646</v>
      </c>
      <c r="E19" s="10">
        <v>2869615</v>
      </c>
      <c r="F19" s="11">
        <v>9255097</v>
      </c>
      <c r="G19" s="91">
        <v>11933990</v>
      </c>
    </row>
    <row r="20" spans="1:7" x14ac:dyDescent="0.25">
      <c r="A20" s="43" t="s">
        <v>7</v>
      </c>
      <c r="B20" s="13">
        <v>13465750</v>
      </c>
      <c r="C20" s="13">
        <v>12821880</v>
      </c>
      <c r="D20" s="14">
        <v>11495508</v>
      </c>
      <c r="E20" s="14">
        <v>5712284</v>
      </c>
      <c r="F20" s="15">
        <v>8078860</v>
      </c>
      <c r="G20" s="91">
        <v>7551554</v>
      </c>
    </row>
    <row r="21" spans="1:7" x14ac:dyDescent="0.25">
      <c r="A21" s="43"/>
      <c r="B21" s="13"/>
      <c r="C21" s="13"/>
      <c r="D21" s="14"/>
      <c r="E21" s="14"/>
      <c r="F21" s="15"/>
    </row>
    <row r="22" spans="1:7" x14ac:dyDescent="0.25">
      <c r="A22" s="43" t="s">
        <v>8</v>
      </c>
      <c r="B22" s="13">
        <f>SUM(B23:B28)</f>
        <v>470663689</v>
      </c>
      <c r="C22" s="13">
        <f>SUM(C23:C28)</f>
        <v>439981625</v>
      </c>
      <c r="D22" s="14">
        <v>285779940</v>
      </c>
      <c r="E22" s="14">
        <v>257393139</v>
      </c>
      <c r="F22" s="15">
        <v>323918607</v>
      </c>
      <c r="G22" s="92">
        <f>SUM(G23:G28)</f>
        <v>368585497</v>
      </c>
    </row>
    <row r="23" spans="1:7" ht="30" x14ac:dyDescent="0.25">
      <c r="A23" s="8" t="s">
        <v>9</v>
      </c>
      <c r="B23" s="9">
        <v>30853068</v>
      </c>
      <c r="C23" s="9">
        <v>27299200</v>
      </c>
      <c r="D23" s="10">
        <v>27373619</v>
      </c>
      <c r="E23" s="10">
        <v>24650692</v>
      </c>
      <c r="F23" s="11">
        <v>32428688</v>
      </c>
      <c r="G23" s="91">
        <v>47206200</v>
      </c>
    </row>
    <row r="24" spans="1:7" ht="30" x14ac:dyDescent="0.25">
      <c r="A24" s="8" t="s">
        <v>10</v>
      </c>
      <c r="B24" s="9">
        <v>78746102</v>
      </c>
      <c r="C24" s="9">
        <v>31955436</v>
      </c>
      <c r="D24" s="10">
        <v>29943840</v>
      </c>
      <c r="E24" s="10">
        <v>32474201</v>
      </c>
      <c r="F24" s="11">
        <v>69951953</v>
      </c>
      <c r="G24" s="91">
        <v>71953503</v>
      </c>
    </row>
    <row r="25" spans="1:7" x14ac:dyDescent="0.25">
      <c r="A25" s="8" t="s">
        <v>11</v>
      </c>
      <c r="B25" s="9">
        <v>113522064</v>
      </c>
      <c r="C25" s="9">
        <v>139834536</v>
      </c>
      <c r="D25" s="10">
        <v>165938230</v>
      </c>
      <c r="E25" s="17" t="s">
        <v>12</v>
      </c>
      <c r="F25" s="18" t="s">
        <v>12</v>
      </c>
    </row>
    <row r="26" spans="1:7" x14ac:dyDescent="0.25">
      <c r="A26" s="8" t="s">
        <v>48</v>
      </c>
      <c r="B26" s="9">
        <v>115766197</v>
      </c>
      <c r="C26" s="9">
        <v>108900000</v>
      </c>
      <c r="D26" s="10"/>
      <c r="E26" s="17"/>
      <c r="F26" s="18"/>
    </row>
    <row r="27" spans="1:7" x14ac:dyDescent="0.25">
      <c r="A27" s="8" t="s">
        <v>79</v>
      </c>
      <c r="B27" s="9"/>
      <c r="C27" s="9"/>
      <c r="D27" s="10"/>
      <c r="E27" s="17"/>
      <c r="F27" s="18"/>
      <c r="G27" s="2">
        <v>558652</v>
      </c>
    </row>
    <row r="28" spans="1:7" x14ac:dyDescent="0.25">
      <c r="A28" s="8" t="s">
        <v>13</v>
      </c>
      <c r="B28" s="9">
        <v>131776258</v>
      </c>
      <c r="C28" s="9">
        <v>131992453</v>
      </c>
      <c r="D28" s="10">
        <v>62524251</v>
      </c>
      <c r="E28" s="10">
        <v>200268246</v>
      </c>
      <c r="F28" s="11">
        <v>221537966</v>
      </c>
      <c r="G28" s="91">
        <v>248867142</v>
      </c>
    </row>
    <row r="29" spans="1:7" x14ac:dyDescent="0.25">
      <c r="A29" s="12"/>
      <c r="B29" s="13">
        <f>B22+B20+B15+B13</f>
        <v>934944849</v>
      </c>
      <c r="C29" s="13">
        <f t="shared" ref="C29:G29" si="0">C22+C20+C15+C13</f>
        <v>1188028401</v>
      </c>
      <c r="D29" s="13">
        <f t="shared" si="0"/>
        <v>1110651532</v>
      </c>
      <c r="E29" s="13">
        <f t="shared" si="0"/>
        <v>1129280477</v>
      </c>
      <c r="F29" s="13">
        <f t="shared" si="0"/>
        <v>1282289294</v>
      </c>
      <c r="G29" s="13">
        <f t="shared" si="0"/>
        <v>1354881205</v>
      </c>
    </row>
    <row r="30" spans="1:7" x14ac:dyDescent="0.25">
      <c r="A30" s="44" t="s">
        <v>58</v>
      </c>
      <c r="B30" s="13"/>
      <c r="C30" s="13"/>
      <c r="D30" s="14"/>
      <c r="E30" s="14"/>
      <c r="F30" s="15"/>
    </row>
    <row r="31" spans="1:7" x14ac:dyDescent="0.25">
      <c r="A31" s="45" t="s">
        <v>14</v>
      </c>
      <c r="B31" s="13">
        <f>B32+B33</f>
        <v>78852783</v>
      </c>
      <c r="C31" s="13">
        <f t="shared" ref="C31:G31" si="1">C32+C33</f>
        <v>65028391</v>
      </c>
      <c r="D31" s="13">
        <f t="shared" si="1"/>
        <v>55023534</v>
      </c>
      <c r="E31" s="13">
        <f t="shared" si="1"/>
        <v>45036160</v>
      </c>
      <c r="F31" s="13">
        <f t="shared" si="1"/>
        <v>85327586</v>
      </c>
      <c r="G31" s="13">
        <f t="shared" si="1"/>
        <v>75220329</v>
      </c>
    </row>
    <row r="32" spans="1:7" ht="47.25" x14ac:dyDescent="0.25">
      <c r="A32" s="63" t="s">
        <v>84</v>
      </c>
      <c r="B32" s="13">
        <v>78852783</v>
      </c>
      <c r="C32" s="13">
        <v>65028391</v>
      </c>
      <c r="D32" s="14">
        <v>55023534</v>
      </c>
      <c r="E32" s="14">
        <v>45036160</v>
      </c>
      <c r="F32" s="15">
        <v>85050194</v>
      </c>
      <c r="G32" s="46">
        <v>75040024</v>
      </c>
    </row>
    <row r="33" spans="1:7" x14ac:dyDescent="0.25">
      <c r="A33" s="8" t="s">
        <v>83</v>
      </c>
      <c r="B33" s="9"/>
      <c r="C33" s="9"/>
      <c r="D33" s="17"/>
      <c r="E33" s="17"/>
      <c r="F33" s="11">
        <v>277392</v>
      </c>
      <c r="G33" s="2">
        <v>180305</v>
      </c>
    </row>
    <row r="34" spans="1:7" x14ac:dyDescent="0.25">
      <c r="A34" s="8"/>
      <c r="B34" s="9"/>
      <c r="C34" s="9"/>
      <c r="D34" s="17"/>
      <c r="E34" s="17"/>
      <c r="F34" s="11"/>
    </row>
    <row r="35" spans="1:7" x14ac:dyDescent="0.25">
      <c r="A35" s="8" t="s">
        <v>15</v>
      </c>
      <c r="B35" s="9">
        <v>22126442</v>
      </c>
      <c r="C35" s="9">
        <v>20092193</v>
      </c>
      <c r="D35" s="10">
        <v>16274249</v>
      </c>
      <c r="E35" s="10">
        <v>11095456</v>
      </c>
      <c r="F35" s="11">
        <v>8257787</v>
      </c>
      <c r="G35" s="91">
        <v>2937453</v>
      </c>
    </row>
    <row r="36" spans="1:7" ht="30" x14ac:dyDescent="0.25">
      <c r="A36" s="8" t="s">
        <v>16</v>
      </c>
      <c r="B36" s="9">
        <v>173907055</v>
      </c>
      <c r="C36" s="9">
        <v>213696865</v>
      </c>
      <c r="D36" s="10">
        <v>375350827</v>
      </c>
      <c r="E36" s="10">
        <v>353203139</v>
      </c>
      <c r="F36" s="11">
        <v>362829068</v>
      </c>
      <c r="G36" s="91">
        <v>379815081</v>
      </c>
    </row>
    <row r="37" spans="1:7" x14ac:dyDescent="0.25">
      <c r="A37" s="8" t="s">
        <v>17</v>
      </c>
      <c r="B37" s="9">
        <v>151190054</v>
      </c>
      <c r="C37" s="9">
        <v>164408796</v>
      </c>
      <c r="D37" s="10">
        <v>163944632</v>
      </c>
      <c r="E37" s="10">
        <v>187624860</v>
      </c>
      <c r="F37" s="11">
        <v>213337014</v>
      </c>
      <c r="G37" s="91">
        <v>276603775</v>
      </c>
    </row>
    <row r="38" spans="1:7" x14ac:dyDescent="0.25">
      <c r="A38" s="8" t="s">
        <v>18</v>
      </c>
      <c r="B38" s="9">
        <v>366069934</v>
      </c>
      <c r="C38" s="9">
        <v>371147596</v>
      </c>
      <c r="D38" s="10">
        <v>182441055</v>
      </c>
      <c r="E38" s="10">
        <v>221527954</v>
      </c>
      <c r="F38" s="11">
        <v>290809254</v>
      </c>
      <c r="G38" s="91">
        <v>301185754</v>
      </c>
    </row>
    <row r="39" spans="1:7" ht="30" x14ac:dyDescent="0.25">
      <c r="A39" s="8" t="s">
        <v>19</v>
      </c>
      <c r="B39" s="9"/>
      <c r="C39" s="9"/>
      <c r="D39" s="17"/>
      <c r="E39" s="17"/>
      <c r="F39" s="11">
        <v>320335579</v>
      </c>
      <c r="G39" s="91">
        <v>318528473</v>
      </c>
    </row>
    <row r="40" spans="1:7" x14ac:dyDescent="0.25">
      <c r="A40" s="8" t="s">
        <v>20</v>
      </c>
      <c r="B40" s="9">
        <v>142059227</v>
      </c>
      <c r="C40" s="9">
        <v>352897340</v>
      </c>
      <c r="D40" s="10">
        <v>316750482</v>
      </c>
      <c r="E40" s="10">
        <v>307869563</v>
      </c>
      <c r="F40" s="18" t="s">
        <v>12</v>
      </c>
    </row>
    <row r="41" spans="1:7" x14ac:dyDescent="0.25">
      <c r="A41" s="8" t="s">
        <v>21</v>
      </c>
      <c r="B41" s="9">
        <v>440060</v>
      </c>
      <c r="C41" s="9">
        <v>348482</v>
      </c>
      <c r="D41" s="10">
        <v>397603</v>
      </c>
      <c r="E41" s="10">
        <v>360719</v>
      </c>
      <c r="F41" s="11">
        <v>266554</v>
      </c>
      <c r="G41" s="91">
        <v>321890</v>
      </c>
    </row>
    <row r="42" spans="1:7" x14ac:dyDescent="0.25">
      <c r="A42" s="8" t="s">
        <v>22</v>
      </c>
      <c r="B42" s="9">
        <v>416780</v>
      </c>
      <c r="C42" s="9">
        <v>292800</v>
      </c>
      <c r="D42" s="10">
        <v>351640</v>
      </c>
      <c r="E42" s="10">
        <v>2468050</v>
      </c>
      <c r="F42" s="11">
        <v>705850</v>
      </c>
      <c r="G42" s="91">
        <v>268450</v>
      </c>
    </row>
    <row r="43" spans="1:7" x14ac:dyDescent="0.25">
      <c r="A43" s="8" t="s">
        <v>23</v>
      </c>
      <c r="B43" s="9">
        <v>-117486</v>
      </c>
      <c r="C43" s="9">
        <v>115938</v>
      </c>
      <c r="D43" s="10">
        <v>117510</v>
      </c>
      <c r="E43" s="10">
        <v>94576</v>
      </c>
      <c r="F43" s="11">
        <v>420602</v>
      </c>
    </row>
    <row r="44" spans="1:7" x14ac:dyDescent="0.25">
      <c r="A44" s="12"/>
      <c r="B44" s="13">
        <f>SUM(B35:B43)+B31</f>
        <v>934944849</v>
      </c>
      <c r="C44" s="13">
        <f t="shared" ref="C44:G44" si="2">SUM(C35:C43)+C31</f>
        <v>1188028401</v>
      </c>
      <c r="D44" s="13">
        <f t="shared" si="2"/>
        <v>1110651532</v>
      </c>
      <c r="E44" s="13">
        <f t="shared" si="2"/>
        <v>1129280477</v>
      </c>
      <c r="F44" s="13">
        <f t="shared" si="2"/>
        <v>1282289294</v>
      </c>
      <c r="G44" s="13">
        <f t="shared" si="2"/>
        <v>1354881205</v>
      </c>
    </row>
    <row r="45" spans="1:7" x14ac:dyDescent="0.25">
      <c r="A45" s="12"/>
      <c r="B45" s="13">
        <f>B29-B44</f>
        <v>0</v>
      </c>
      <c r="C45" s="13">
        <f t="shared" ref="C45:G45" si="3">C29-C44</f>
        <v>0</v>
      </c>
      <c r="D45" s="13">
        <f t="shared" si="3"/>
        <v>0</v>
      </c>
      <c r="E45" s="13">
        <f t="shared" si="3"/>
        <v>0</v>
      </c>
      <c r="F45" s="13">
        <f t="shared" si="3"/>
        <v>0</v>
      </c>
      <c r="G45" s="13">
        <f t="shared" si="3"/>
        <v>0</v>
      </c>
    </row>
    <row r="46" spans="1:7" ht="15.75" thickBot="1" x14ac:dyDescent="0.3">
      <c r="A46" s="47" t="s">
        <v>59</v>
      </c>
      <c r="B46" s="19">
        <f t="shared" ref="B46:C46" si="4">B13/(B8/10)</f>
        <v>13.150623494240303</v>
      </c>
      <c r="C46" s="19">
        <f t="shared" si="4"/>
        <v>20.698992854225217</v>
      </c>
      <c r="D46" s="19">
        <f>D13/(D8/10)</f>
        <v>20.670177455823474</v>
      </c>
      <c r="E46" s="19">
        <f t="shared" ref="E46:G46" si="5">E13/(E8/10)</f>
        <v>20.162811023255568</v>
      </c>
      <c r="F46" s="19">
        <f t="shared" si="5"/>
        <v>19.957150687567218</v>
      </c>
      <c r="G46" s="19">
        <f t="shared" si="5"/>
        <v>20.609507691010123</v>
      </c>
    </row>
    <row r="47" spans="1:7" ht="16.5" thickBot="1" x14ac:dyDescent="0.3">
      <c r="A47" s="47" t="s">
        <v>60</v>
      </c>
      <c r="B47" s="21">
        <f>B8/10</f>
        <v>28616784</v>
      </c>
      <c r="C47" s="21">
        <f t="shared" ref="C47:G47" si="6">C8/10</f>
        <v>31478462</v>
      </c>
      <c r="D47" s="21">
        <f t="shared" si="6"/>
        <v>34626308</v>
      </c>
      <c r="E47" s="21">
        <f t="shared" si="6"/>
        <v>38781465</v>
      </c>
      <c r="F47" s="21">
        <f t="shared" si="6"/>
        <v>42659611</v>
      </c>
      <c r="G47" s="21">
        <f t="shared" si="6"/>
        <v>42659611</v>
      </c>
    </row>
    <row r="48" spans="1:7" ht="15.75" x14ac:dyDescent="0.25">
      <c r="A48" s="23"/>
      <c r="B48" s="24"/>
      <c r="C48" s="24"/>
      <c r="D48" s="25"/>
      <c r="E48" s="25"/>
      <c r="F48" s="26"/>
    </row>
    <row r="49" spans="1:6" ht="15.75" x14ac:dyDescent="0.25">
      <c r="A49" s="23"/>
      <c r="B49" s="24"/>
      <c r="C49" s="24"/>
      <c r="D49" s="25"/>
      <c r="E49" s="25"/>
      <c r="F49" s="26"/>
    </row>
    <row r="50" spans="1:6" ht="15.75" x14ac:dyDescent="0.25">
      <c r="A50" s="23"/>
      <c r="B50" s="24"/>
      <c r="C50" s="24"/>
      <c r="D50" s="27"/>
      <c r="E50" s="25"/>
      <c r="F50" s="28"/>
    </row>
    <row r="51" spans="1:6" ht="15.75" x14ac:dyDescent="0.25">
      <c r="A51" s="23"/>
      <c r="B51" s="24"/>
      <c r="C51" s="24"/>
      <c r="D51" s="25"/>
      <c r="E51" s="25"/>
      <c r="F51" s="26"/>
    </row>
    <row r="52" spans="1:6" ht="15.75" x14ac:dyDescent="0.25">
      <c r="A52" s="29"/>
      <c r="B52" s="30"/>
      <c r="C52" s="30"/>
      <c r="D52" s="31"/>
      <c r="E52" s="31"/>
      <c r="F52" s="32"/>
    </row>
    <row r="53" spans="1:6" ht="16.5" thickBot="1" x14ac:dyDescent="0.3">
      <c r="A53" s="33"/>
      <c r="B53" s="34"/>
      <c r="C53" s="34"/>
      <c r="D53" s="35"/>
      <c r="E53" s="35"/>
      <c r="F53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G28" sqref="G28"/>
    </sheetView>
  </sheetViews>
  <sheetFormatPr defaultRowHeight="15" x14ac:dyDescent="0.25"/>
  <cols>
    <col min="1" max="1" width="44.140625" style="2" customWidth="1"/>
    <col min="2" max="2" width="14.85546875" style="2" customWidth="1"/>
    <col min="3" max="3" width="15.28515625" style="2" customWidth="1"/>
    <col min="4" max="5" width="17.28515625" style="2" bestFit="1" customWidth="1"/>
    <col min="6" max="6" width="14.28515625" style="2" bestFit="1" customWidth="1"/>
    <col min="7" max="7" width="12.7109375" style="2" bestFit="1" customWidth="1"/>
    <col min="8" max="16384" width="9.140625" style="2"/>
  </cols>
  <sheetData>
    <row r="1" spans="1:7" ht="18.75" x14ac:dyDescent="0.3">
      <c r="A1" s="3" t="s">
        <v>50</v>
      </c>
      <c r="B1" s="3"/>
      <c r="C1" s="3"/>
    </row>
    <row r="2" spans="1:7" ht="15.75" x14ac:dyDescent="0.25">
      <c r="A2" s="48" t="s">
        <v>61</v>
      </c>
    </row>
    <row r="3" spans="1:7" ht="15.75" thickBot="1" x14ac:dyDescent="0.3">
      <c r="A3" s="36" t="s">
        <v>52</v>
      </c>
    </row>
    <row r="4" spans="1:7" x14ac:dyDescent="0.25">
      <c r="A4" s="49"/>
      <c r="B4" s="50">
        <v>2013</v>
      </c>
      <c r="C4" s="50">
        <v>2014</v>
      </c>
      <c r="D4" s="51">
        <v>2015</v>
      </c>
      <c r="E4" s="51">
        <v>2016</v>
      </c>
      <c r="F4" s="52">
        <v>2017</v>
      </c>
      <c r="G4" s="77">
        <v>2018</v>
      </c>
    </row>
    <row r="5" spans="1:7" x14ac:dyDescent="0.25">
      <c r="A5" s="79" t="s">
        <v>62</v>
      </c>
      <c r="B5" s="76"/>
      <c r="C5" s="76"/>
      <c r="D5" s="77"/>
      <c r="E5" s="77"/>
      <c r="F5" s="78"/>
    </row>
    <row r="6" spans="1:7" x14ac:dyDescent="0.25">
      <c r="A6" s="53" t="s">
        <v>24</v>
      </c>
      <c r="B6" s="54">
        <v>41483445</v>
      </c>
      <c r="C6" s="54">
        <v>35970926</v>
      </c>
      <c r="D6" s="55">
        <v>24988592</v>
      </c>
      <c r="E6" s="55">
        <v>14414452</v>
      </c>
      <c r="F6" s="56">
        <v>14724021</v>
      </c>
      <c r="G6" s="93">
        <v>15882771</v>
      </c>
    </row>
    <row r="7" spans="1:7" x14ac:dyDescent="0.25">
      <c r="A7" s="53" t="s">
        <v>25</v>
      </c>
      <c r="B7" s="54">
        <v>-1850881</v>
      </c>
      <c r="C7" s="54">
        <v>-235754</v>
      </c>
      <c r="D7" s="55">
        <v>11596</v>
      </c>
      <c r="E7" s="55">
        <v>17876</v>
      </c>
      <c r="F7" s="56">
        <v>14354</v>
      </c>
      <c r="G7" s="93">
        <v>-9425</v>
      </c>
    </row>
    <row r="8" spans="1:7" x14ac:dyDescent="0.25">
      <c r="A8" s="79" t="s">
        <v>26</v>
      </c>
      <c r="B8" s="58">
        <f>SUM(B9:B12)</f>
        <v>91716499</v>
      </c>
      <c r="C8" s="58">
        <f t="shared" ref="C8:G8" si="0">SUM(C9:C12)</f>
        <v>92431529</v>
      </c>
      <c r="D8" s="58">
        <f t="shared" si="0"/>
        <v>130982757</v>
      </c>
      <c r="E8" s="58">
        <f t="shared" si="0"/>
        <v>110959206</v>
      </c>
      <c r="F8" s="58">
        <f t="shared" si="0"/>
        <v>117815220</v>
      </c>
      <c r="G8" s="58">
        <f t="shared" si="0"/>
        <v>120422596</v>
      </c>
    </row>
    <row r="9" spans="1:7" x14ac:dyDescent="0.25">
      <c r="A9" s="53" t="s">
        <v>27</v>
      </c>
      <c r="B9" s="54">
        <v>38680989</v>
      </c>
      <c r="C9" s="54">
        <v>56178526</v>
      </c>
      <c r="D9" s="55">
        <v>64553226</v>
      </c>
      <c r="E9" s="55">
        <v>32323923</v>
      </c>
      <c r="F9" s="56">
        <v>34500040</v>
      </c>
      <c r="G9" s="93">
        <v>31272444</v>
      </c>
    </row>
    <row r="10" spans="1:7" x14ac:dyDescent="0.25">
      <c r="A10" s="53" t="s">
        <v>28</v>
      </c>
      <c r="B10" s="54">
        <v>26492723</v>
      </c>
      <c r="C10" s="54">
        <v>24432926</v>
      </c>
      <c r="D10" s="55">
        <v>29334190</v>
      </c>
      <c r="E10" s="55">
        <v>51541265</v>
      </c>
      <c r="F10" s="56">
        <v>58095896</v>
      </c>
      <c r="G10" s="93">
        <v>52331527</v>
      </c>
    </row>
    <row r="11" spans="1:7" x14ac:dyDescent="0.25">
      <c r="A11" s="53" t="s">
        <v>29</v>
      </c>
      <c r="B11" s="54">
        <v>21178702</v>
      </c>
      <c r="C11" s="54">
        <v>6199241</v>
      </c>
      <c r="D11" s="55">
        <v>28438108</v>
      </c>
      <c r="E11" s="55">
        <v>19588207</v>
      </c>
      <c r="F11" s="56">
        <v>13711076</v>
      </c>
      <c r="G11" s="93">
        <v>16319130</v>
      </c>
    </row>
    <row r="12" spans="1:7" x14ac:dyDescent="0.25">
      <c r="A12" s="53" t="s">
        <v>30</v>
      </c>
      <c r="B12" s="54">
        <v>5364085</v>
      </c>
      <c r="C12" s="54">
        <v>5620836</v>
      </c>
      <c r="D12" s="55">
        <v>8657233</v>
      </c>
      <c r="E12" s="55">
        <v>7505811</v>
      </c>
      <c r="F12" s="56">
        <v>11508208</v>
      </c>
      <c r="G12" s="93">
        <v>20499495</v>
      </c>
    </row>
    <row r="13" spans="1:7" x14ac:dyDescent="0.25">
      <c r="A13" s="57"/>
      <c r="B13" s="58">
        <f>SUM(B6:B8)</f>
        <v>131349063</v>
      </c>
      <c r="C13" s="58">
        <f t="shared" ref="C13:G13" si="1">SUM(C6:C8)</f>
        <v>128166701</v>
      </c>
      <c r="D13" s="58">
        <f t="shared" si="1"/>
        <v>155982945</v>
      </c>
      <c r="E13" s="58">
        <f t="shared" si="1"/>
        <v>125391534</v>
      </c>
      <c r="F13" s="58">
        <f t="shared" si="1"/>
        <v>132553595</v>
      </c>
      <c r="G13" s="58">
        <f t="shared" si="1"/>
        <v>136295942</v>
      </c>
    </row>
    <row r="14" spans="1:7" x14ac:dyDescent="0.25">
      <c r="A14" s="57"/>
      <c r="B14" s="58"/>
      <c r="C14" s="58"/>
      <c r="D14" s="58"/>
      <c r="E14" s="58"/>
      <c r="F14" s="58"/>
    </row>
    <row r="15" spans="1:7" x14ac:dyDescent="0.25">
      <c r="A15" s="79" t="s">
        <v>63</v>
      </c>
      <c r="B15" s="58">
        <f>SUM(B16:B25)</f>
        <v>29795293</v>
      </c>
      <c r="C15" s="58">
        <f t="shared" ref="C15:F15" si="2">SUM(C16:C25)</f>
        <v>19868317</v>
      </c>
      <c r="D15" s="58">
        <f t="shared" si="2"/>
        <v>65721352</v>
      </c>
      <c r="E15" s="58">
        <f t="shared" si="2"/>
        <v>31644679</v>
      </c>
      <c r="F15" s="58">
        <f t="shared" si="2"/>
        <v>33518704</v>
      </c>
      <c r="G15" s="92">
        <f>SUM(G16:G25)</f>
        <v>36742674</v>
      </c>
    </row>
    <row r="16" spans="1:7" x14ac:dyDescent="0.25">
      <c r="A16" s="53" t="s">
        <v>31</v>
      </c>
      <c r="B16" s="54">
        <v>1080000</v>
      </c>
      <c r="C16" s="54">
        <v>1054736</v>
      </c>
      <c r="D16" s="55">
        <v>1279500</v>
      </c>
      <c r="E16" s="55">
        <v>860000</v>
      </c>
      <c r="F16" s="56">
        <v>828000</v>
      </c>
      <c r="G16" s="93">
        <v>960250</v>
      </c>
    </row>
    <row r="17" spans="1:7" x14ac:dyDescent="0.25">
      <c r="A17" s="53" t="s">
        <v>32</v>
      </c>
      <c r="B17" s="54">
        <v>161000</v>
      </c>
      <c r="C17" s="54">
        <v>184000</v>
      </c>
      <c r="D17" s="55">
        <v>189750</v>
      </c>
      <c r="E17" s="55">
        <v>356500</v>
      </c>
      <c r="F17" s="56">
        <v>316250</v>
      </c>
      <c r="G17" s="93">
        <v>1529500</v>
      </c>
    </row>
    <row r="18" spans="1:7" x14ac:dyDescent="0.25">
      <c r="A18" s="53" t="s">
        <v>33</v>
      </c>
      <c r="B18" s="59"/>
      <c r="C18" s="59"/>
      <c r="D18" s="55">
        <v>4513158</v>
      </c>
      <c r="E18" s="60" t="s">
        <v>12</v>
      </c>
      <c r="F18" s="61" t="s">
        <v>12</v>
      </c>
    </row>
    <row r="19" spans="1:7" x14ac:dyDescent="0.25">
      <c r="A19" s="53" t="s">
        <v>34</v>
      </c>
      <c r="B19" s="54">
        <v>843013</v>
      </c>
      <c r="C19" s="54">
        <v>229448</v>
      </c>
      <c r="D19" s="55">
        <v>290475</v>
      </c>
      <c r="E19" s="55">
        <v>563200</v>
      </c>
      <c r="F19" s="56">
        <v>338125</v>
      </c>
      <c r="G19" s="93">
        <v>201250</v>
      </c>
    </row>
    <row r="20" spans="1:7" x14ac:dyDescent="0.25">
      <c r="A20" s="53" t="s">
        <v>35</v>
      </c>
      <c r="B20" s="59">
        <v>6222344</v>
      </c>
      <c r="C20" s="59">
        <v>11500000</v>
      </c>
      <c r="D20" s="55">
        <v>6075000</v>
      </c>
      <c r="E20" s="60" t="s">
        <v>12</v>
      </c>
      <c r="F20" s="61" t="s">
        <v>12</v>
      </c>
    </row>
    <row r="21" spans="1:7" x14ac:dyDescent="0.25">
      <c r="A21" s="53" t="s">
        <v>36</v>
      </c>
      <c r="B21" s="54">
        <v>1721000</v>
      </c>
      <c r="C21" s="54">
        <v>125000</v>
      </c>
      <c r="D21" s="55">
        <v>434000</v>
      </c>
      <c r="E21" s="55">
        <v>450000</v>
      </c>
      <c r="F21" s="56">
        <v>340000</v>
      </c>
      <c r="G21" s="93">
        <v>300000</v>
      </c>
    </row>
    <row r="22" spans="1:7" x14ac:dyDescent="0.25">
      <c r="A22" s="53" t="s">
        <v>37</v>
      </c>
      <c r="B22" s="54">
        <v>17939385</v>
      </c>
      <c r="C22" s="54">
        <v>5522452</v>
      </c>
      <c r="D22" s="55">
        <v>36580783</v>
      </c>
      <c r="E22" s="55">
        <v>11635401</v>
      </c>
      <c r="F22" s="56">
        <v>15141432</v>
      </c>
      <c r="G22" s="93">
        <v>16244688</v>
      </c>
    </row>
    <row r="23" spans="1:7" x14ac:dyDescent="0.25">
      <c r="A23" s="53" t="s">
        <v>38</v>
      </c>
      <c r="B23" s="54"/>
      <c r="C23" s="54"/>
      <c r="D23" s="55">
        <v>15206709</v>
      </c>
      <c r="E23" s="55">
        <v>16364837</v>
      </c>
      <c r="F23" s="56">
        <v>14172609</v>
      </c>
      <c r="G23" s="93">
        <v>16967564</v>
      </c>
    </row>
    <row r="24" spans="1:7" x14ac:dyDescent="0.25">
      <c r="A24" s="53" t="s">
        <v>39</v>
      </c>
      <c r="B24" s="54">
        <v>1828551</v>
      </c>
      <c r="C24" s="54">
        <v>1252681</v>
      </c>
      <c r="D24" s="55">
        <v>1151977</v>
      </c>
      <c r="E24" s="55">
        <v>1414741</v>
      </c>
      <c r="F24" s="56">
        <v>2382288</v>
      </c>
      <c r="G24" s="93">
        <v>539422</v>
      </c>
    </row>
    <row r="25" spans="1:7" x14ac:dyDescent="0.25">
      <c r="A25" s="53" t="s">
        <v>40</v>
      </c>
      <c r="B25" s="59"/>
      <c r="C25" s="59"/>
      <c r="D25" s="55"/>
      <c r="E25" s="55"/>
      <c r="F25" s="61"/>
    </row>
    <row r="26" spans="1:7" x14ac:dyDescent="0.25">
      <c r="A26" s="53"/>
      <c r="B26" s="59"/>
      <c r="C26" s="59"/>
      <c r="D26" s="55"/>
      <c r="E26" s="55"/>
      <c r="F26" s="80"/>
    </row>
    <row r="27" spans="1:7" x14ac:dyDescent="0.25">
      <c r="A27" s="47" t="s">
        <v>64</v>
      </c>
      <c r="B27" s="58">
        <f t="shared" ref="B27:F27" si="3">B13-B15</f>
        <v>101553770</v>
      </c>
      <c r="C27" s="58">
        <f t="shared" si="3"/>
        <v>108298384</v>
      </c>
      <c r="D27" s="58">
        <f t="shared" si="3"/>
        <v>90261593</v>
      </c>
      <c r="E27" s="58">
        <f t="shared" si="3"/>
        <v>93746855</v>
      </c>
      <c r="F27" s="58">
        <f t="shared" si="3"/>
        <v>99034891</v>
      </c>
      <c r="G27" s="58">
        <f t="shared" ref="G27" si="4">G13-G15</f>
        <v>99553268</v>
      </c>
    </row>
    <row r="28" spans="1:7" x14ac:dyDescent="0.25">
      <c r="A28" s="42" t="s">
        <v>65</v>
      </c>
      <c r="B28" s="59">
        <f>B29+B30</f>
        <v>22956195</v>
      </c>
      <c r="C28" s="59">
        <f t="shared" ref="C28:G28" si="5">C29+C30</f>
        <v>26079048</v>
      </c>
      <c r="D28" s="59">
        <f t="shared" si="5"/>
        <v>26102122</v>
      </c>
      <c r="E28" s="59">
        <f t="shared" si="5"/>
        <v>27535436</v>
      </c>
      <c r="F28" s="59">
        <f t="shared" si="5"/>
        <v>29613956</v>
      </c>
      <c r="G28" s="59">
        <f t="shared" si="5"/>
        <v>29064360</v>
      </c>
    </row>
    <row r="29" spans="1:7" x14ac:dyDescent="0.25">
      <c r="A29" s="2" t="s">
        <v>81</v>
      </c>
      <c r="B29" s="59">
        <v>22561172</v>
      </c>
      <c r="C29" s="59">
        <v>26312472</v>
      </c>
      <c r="D29" s="55">
        <v>26103694</v>
      </c>
      <c r="E29" s="55">
        <v>27512502</v>
      </c>
      <c r="F29" s="56">
        <v>29939982</v>
      </c>
      <c r="G29" s="93">
        <v>28085106</v>
      </c>
    </row>
    <row r="30" spans="1:7" x14ac:dyDescent="0.25">
      <c r="A30" s="2" t="s">
        <v>82</v>
      </c>
      <c r="B30" s="59">
        <v>395023</v>
      </c>
      <c r="C30" s="59">
        <v>-233424</v>
      </c>
      <c r="D30" s="55">
        <v>-1572</v>
      </c>
      <c r="E30" s="55">
        <v>22934</v>
      </c>
      <c r="F30" s="61">
        <v>-326026</v>
      </c>
      <c r="G30" s="2">
        <v>979254</v>
      </c>
    </row>
    <row r="31" spans="1:7" x14ac:dyDescent="0.25">
      <c r="A31" s="42"/>
      <c r="B31" s="59"/>
      <c r="C31" s="59"/>
      <c r="D31" s="55"/>
      <c r="E31" s="55"/>
      <c r="F31" s="93"/>
      <c r="G31" s="93"/>
    </row>
    <row r="32" spans="1:7" x14ac:dyDescent="0.25">
      <c r="A32" s="47" t="s">
        <v>66</v>
      </c>
      <c r="B32" s="58">
        <f>B27-B28</f>
        <v>78597575</v>
      </c>
      <c r="C32" s="58">
        <f t="shared" ref="C32:G32" si="6">C27-C28</f>
        <v>82219336</v>
      </c>
      <c r="D32" s="58">
        <f t="shared" si="6"/>
        <v>64159471</v>
      </c>
      <c r="E32" s="58">
        <f t="shared" si="6"/>
        <v>66211419</v>
      </c>
      <c r="F32" s="58">
        <f t="shared" si="6"/>
        <v>69420935</v>
      </c>
      <c r="G32" s="58">
        <f t="shared" si="6"/>
        <v>70488908</v>
      </c>
    </row>
    <row r="33" spans="1:7" x14ac:dyDescent="0.25">
      <c r="A33" s="81"/>
      <c r="B33" s="58"/>
      <c r="C33" s="58"/>
      <c r="D33" s="58"/>
      <c r="E33" s="58"/>
      <c r="F33" s="58"/>
    </row>
    <row r="34" spans="1:7" ht="15.75" thickBot="1" x14ac:dyDescent="0.3">
      <c r="A34" s="47" t="s">
        <v>67</v>
      </c>
      <c r="B34" s="62">
        <f>B32/('1'!B8/10)</f>
        <v>2.7465551335188469</v>
      </c>
      <c r="C34" s="62">
        <f>C32/('1'!C8/10)</f>
        <v>2.6119235431515047</v>
      </c>
      <c r="D34" s="62">
        <f>D32/('1'!D8/10)</f>
        <v>1.8529111160219565</v>
      </c>
      <c r="E34" s="62">
        <f>E32/('1'!E8/10)</f>
        <v>1.7072954567342931</v>
      </c>
      <c r="F34" s="62">
        <f>F32/('1'!F8/10)</f>
        <v>1.6273222697694079</v>
      </c>
      <c r="G34" s="62">
        <f>G32/('1'!G8/10)</f>
        <v>1.6523570268842818</v>
      </c>
    </row>
    <row r="35" spans="1:7" ht="16.5" thickBot="1" x14ac:dyDescent="0.3">
      <c r="A35" s="82" t="s">
        <v>68</v>
      </c>
      <c r="B35" s="64">
        <v>28616784</v>
      </c>
      <c r="C35" s="64">
        <v>31478462</v>
      </c>
      <c r="D35" s="65">
        <v>34626308</v>
      </c>
      <c r="E35" s="65">
        <v>38781465</v>
      </c>
      <c r="F35" s="66">
        <v>42659611</v>
      </c>
      <c r="G35" s="21">
        <f>'1'!G8/10</f>
        <v>42659611</v>
      </c>
    </row>
    <row r="36" spans="1:7" ht="15.75" x14ac:dyDescent="0.25">
      <c r="A36" s="63"/>
      <c r="B36" s="64"/>
      <c r="C36" s="64"/>
      <c r="D36" s="67"/>
      <c r="E36" s="67"/>
      <c r="F36" s="66"/>
    </row>
    <row r="37" spans="1:7" ht="15.75" x14ac:dyDescent="0.25">
      <c r="A37" s="63"/>
      <c r="B37" s="64"/>
      <c r="C37" s="64"/>
      <c r="D37" s="67"/>
      <c r="E37" s="67"/>
      <c r="F37" s="66"/>
    </row>
    <row r="38" spans="1:7" ht="15.75" x14ac:dyDescent="0.25">
      <c r="A38" s="63"/>
      <c r="B38" s="64"/>
      <c r="C38" s="64"/>
      <c r="D38" s="65"/>
      <c r="E38" s="65"/>
      <c r="F38" s="66"/>
    </row>
    <row r="39" spans="1:7" ht="15.75" x14ac:dyDescent="0.25">
      <c r="A39" s="63"/>
      <c r="B39" s="64"/>
      <c r="C39" s="64"/>
      <c r="D39" s="67"/>
      <c r="E39" s="65"/>
      <c r="F39" s="68"/>
    </row>
    <row r="40" spans="1:7" ht="15.75" x14ac:dyDescent="0.25">
      <c r="A40" s="63"/>
      <c r="B40" s="64"/>
      <c r="C40" s="64"/>
      <c r="D40" s="67"/>
      <c r="E40" s="67"/>
      <c r="F40" s="68"/>
    </row>
    <row r="41" spans="1:7" ht="15.75" x14ac:dyDescent="0.25">
      <c r="A41" s="63"/>
      <c r="B41" s="64"/>
      <c r="C41" s="64"/>
      <c r="D41" s="67"/>
      <c r="E41" s="67"/>
      <c r="F41" s="66"/>
    </row>
    <row r="42" spans="1:7" ht="15.75" x14ac:dyDescent="0.25">
      <c r="A42" s="63"/>
      <c r="B42" s="64"/>
      <c r="C42" s="64"/>
      <c r="D42" s="65"/>
      <c r="E42" s="67"/>
      <c r="F42" s="68"/>
    </row>
    <row r="43" spans="1:7" ht="15.75" x14ac:dyDescent="0.25">
      <c r="A43" s="63"/>
      <c r="B43" s="64"/>
      <c r="C43" s="64"/>
      <c r="D43" s="67"/>
      <c r="E43" s="65"/>
      <c r="F43" s="68"/>
    </row>
    <row r="44" spans="1:7" ht="15.75" x14ac:dyDescent="0.25">
      <c r="A44" s="69"/>
      <c r="B44" s="70"/>
      <c r="C44" s="70"/>
      <c r="D44" s="71"/>
      <c r="E44" s="71"/>
      <c r="F44" s="72"/>
    </row>
    <row r="45" spans="1:7" ht="15.75" x14ac:dyDescent="0.25">
      <c r="A45" s="69"/>
      <c r="B45" s="70"/>
      <c r="C45" s="70"/>
      <c r="D45" s="71"/>
      <c r="E45" s="71"/>
      <c r="F45" s="72"/>
    </row>
    <row r="46" spans="1:7" ht="15.75" x14ac:dyDescent="0.25">
      <c r="A46" s="63"/>
      <c r="B46" s="64"/>
      <c r="C46" s="64"/>
      <c r="D46" s="67"/>
      <c r="E46" s="67"/>
      <c r="F46" s="66"/>
    </row>
    <row r="47" spans="1:7" ht="15.75" x14ac:dyDescent="0.25">
      <c r="A47" s="63"/>
      <c r="B47" s="64"/>
      <c r="C47" s="64"/>
      <c r="D47" s="67"/>
      <c r="E47" s="67"/>
      <c r="F47" s="66"/>
    </row>
    <row r="48" spans="1:7" ht="15.75" x14ac:dyDescent="0.25">
      <c r="A48" s="63"/>
      <c r="B48" s="64"/>
      <c r="C48" s="64"/>
      <c r="D48" s="67"/>
      <c r="E48" s="67"/>
      <c r="F48" s="66"/>
    </row>
    <row r="49" spans="1:6" ht="15.75" x14ac:dyDescent="0.25">
      <c r="A49" s="69"/>
      <c r="B49" s="70"/>
      <c r="C49" s="70"/>
      <c r="D49" s="65"/>
      <c r="E49" s="71"/>
      <c r="F49" s="72"/>
    </row>
    <row r="50" spans="1:6" ht="16.5" thickBot="1" x14ac:dyDescent="0.3">
      <c r="A50" s="63"/>
      <c r="B50" s="64"/>
      <c r="C50" s="64"/>
      <c r="D50" s="67"/>
      <c r="E50" s="67"/>
      <c r="F50" s="66"/>
    </row>
    <row r="51" spans="1:6" ht="16.5" thickBot="1" x14ac:dyDescent="0.3">
      <c r="A51" s="69"/>
      <c r="B51" s="70"/>
      <c r="C51" s="70"/>
      <c r="D51" s="73"/>
      <c r="E51" s="74"/>
      <c r="F51" s="75"/>
    </row>
    <row r="52" spans="1:6" ht="16.5" thickBot="1" x14ac:dyDescent="0.3">
      <c r="A52" s="20"/>
      <c r="B52" s="21"/>
      <c r="C52" s="21"/>
      <c r="D52" s="22"/>
      <c r="E52" s="22"/>
      <c r="F52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I17" sqref="I17"/>
    </sheetView>
  </sheetViews>
  <sheetFormatPr defaultRowHeight="15" x14ac:dyDescent="0.25"/>
  <cols>
    <col min="1" max="1" width="43.5703125" style="1" customWidth="1"/>
    <col min="2" max="2" width="17.5703125" style="1" bestFit="1" customWidth="1"/>
    <col min="3" max="3" width="18.28515625" style="1" customWidth="1"/>
    <col min="4" max="5" width="18.28515625" style="1" bestFit="1" customWidth="1"/>
    <col min="6" max="6" width="17.5703125" style="1" bestFit="1" customWidth="1"/>
    <col min="7" max="7" width="16" style="1" bestFit="1" customWidth="1"/>
    <col min="8" max="16384" width="9.140625" style="1"/>
  </cols>
  <sheetData>
    <row r="1" spans="1:7" ht="18.75" x14ac:dyDescent="0.3">
      <c r="A1" s="3" t="s">
        <v>50</v>
      </c>
      <c r="B1" s="3"/>
      <c r="C1" s="3"/>
    </row>
    <row r="2" spans="1:7" ht="15.75" x14ac:dyDescent="0.25">
      <c r="A2" s="48" t="s">
        <v>69</v>
      </c>
    </row>
    <row r="3" spans="1:7" ht="15.75" thickBot="1" x14ac:dyDescent="0.3">
      <c r="A3" s="36" t="s">
        <v>52</v>
      </c>
    </row>
    <row r="4" spans="1:7" ht="15.75" x14ac:dyDescent="0.25">
      <c r="A4" s="83"/>
      <c r="B4" s="84">
        <v>2013</v>
      </c>
      <c r="C4" s="84">
        <v>2014</v>
      </c>
      <c r="D4" s="85">
        <v>2015</v>
      </c>
      <c r="E4" s="85">
        <v>2016</v>
      </c>
      <c r="F4" s="86">
        <v>2017</v>
      </c>
      <c r="G4" s="102">
        <v>2018</v>
      </c>
    </row>
    <row r="5" spans="1:7" ht="15.75" x14ac:dyDescent="0.25">
      <c r="A5" s="47" t="s">
        <v>70</v>
      </c>
      <c r="B5" s="94"/>
      <c r="C5" s="94"/>
      <c r="D5" s="95"/>
      <c r="E5" s="95"/>
      <c r="F5" s="96"/>
      <c r="G5" s="97"/>
    </row>
    <row r="6" spans="1:7" ht="15.75" x14ac:dyDescent="0.25">
      <c r="A6" s="23" t="s">
        <v>41</v>
      </c>
      <c r="B6" s="87">
        <v>321244007</v>
      </c>
      <c r="C6" s="87">
        <v>328922399</v>
      </c>
      <c r="D6" s="98">
        <v>404621863</v>
      </c>
      <c r="E6" s="98">
        <v>409519322</v>
      </c>
      <c r="F6" s="99">
        <v>515719746</v>
      </c>
      <c r="G6" s="97">
        <v>550534743</v>
      </c>
    </row>
    <row r="7" spans="1:7" ht="15.75" x14ac:dyDescent="0.25">
      <c r="A7" s="23" t="s">
        <v>42</v>
      </c>
      <c r="B7" s="87"/>
      <c r="C7" s="87">
        <v>-11661500</v>
      </c>
      <c r="D7" s="98">
        <v>-35283049</v>
      </c>
      <c r="E7" s="98">
        <v>-23252967</v>
      </c>
      <c r="F7" s="99">
        <v>-26221681</v>
      </c>
      <c r="G7" s="97">
        <v>-431441525</v>
      </c>
    </row>
    <row r="8" spans="1:7" ht="15.75" x14ac:dyDescent="0.25">
      <c r="A8" s="89" t="s">
        <v>43</v>
      </c>
      <c r="B8" s="87">
        <v>-21726705</v>
      </c>
      <c r="C8" s="87"/>
      <c r="D8" s="98">
        <v>-331153679</v>
      </c>
      <c r="E8" s="98">
        <v>-336272347</v>
      </c>
      <c r="F8" s="99">
        <v>-352331925</v>
      </c>
      <c r="G8" s="97">
        <v>-62383886</v>
      </c>
    </row>
    <row r="9" spans="1:7" ht="15.75" x14ac:dyDescent="0.25">
      <c r="A9" s="23" t="s">
        <v>49</v>
      </c>
      <c r="B9" s="87">
        <v>-270766906</v>
      </c>
      <c r="C9" s="87">
        <v>-293897783</v>
      </c>
      <c r="D9" s="98"/>
      <c r="E9" s="98"/>
      <c r="F9" s="99"/>
      <c r="G9" s="97"/>
    </row>
    <row r="10" spans="1:7" ht="15.75" x14ac:dyDescent="0.25">
      <c r="A10" s="29"/>
      <c r="B10" s="88">
        <f>SUM(B6:B9)</f>
        <v>28750396</v>
      </c>
      <c r="C10" s="88">
        <f>SUM(C6:C9)</f>
        <v>23363116</v>
      </c>
      <c r="D10" s="100">
        <v>38185135</v>
      </c>
      <c r="E10" s="100">
        <v>49994008</v>
      </c>
      <c r="F10" s="101">
        <v>137166140</v>
      </c>
      <c r="G10" s="97">
        <f>SUM(G6:G9)</f>
        <v>56709332</v>
      </c>
    </row>
    <row r="11" spans="1:7" ht="15.75" x14ac:dyDescent="0.25">
      <c r="A11" s="47" t="s">
        <v>71</v>
      </c>
      <c r="B11" s="88"/>
      <c r="C11" s="88"/>
      <c r="D11" s="100"/>
      <c r="E11" s="100"/>
      <c r="F11" s="101"/>
      <c r="G11" s="97"/>
    </row>
    <row r="12" spans="1:7" ht="15.75" x14ac:dyDescent="0.25">
      <c r="A12" s="23" t="s">
        <v>44</v>
      </c>
      <c r="B12" s="87">
        <v>-2033795</v>
      </c>
      <c r="C12" s="87">
        <v>-1919257</v>
      </c>
      <c r="D12" s="98">
        <v>-433925</v>
      </c>
      <c r="E12" s="98">
        <v>-2754482</v>
      </c>
      <c r="F12" s="99">
        <v>-27884840</v>
      </c>
      <c r="G12" s="97">
        <v>-14340495</v>
      </c>
    </row>
    <row r="13" spans="1:7" ht="15.75" x14ac:dyDescent="0.25">
      <c r="A13" s="23" t="s">
        <v>45</v>
      </c>
      <c r="B13" s="87">
        <v>-16000000</v>
      </c>
      <c r="C13" s="87">
        <v>0</v>
      </c>
      <c r="D13" s="98">
        <v>10000000</v>
      </c>
      <c r="E13" s="98">
        <v>10000000</v>
      </c>
      <c r="F13" s="99" t="s">
        <v>12</v>
      </c>
      <c r="G13" s="97"/>
    </row>
    <row r="14" spans="1:7" ht="15.75" x14ac:dyDescent="0.25">
      <c r="A14" s="23" t="s">
        <v>46</v>
      </c>
      <c r="B14" s="87"/>
      <c r="C14" s="87"/>
      <c r="D14" s="98" t="s">
        <v>12</v>
      </c>
      <c r="E14" s="98" t="s">
        <v>12</v>
      </c>
      <c r="F14" s="99">
        <v>-40000000</v>
      </c>
      <c r="G14" s="97">
        <v>10000000</v>
      </c>
    </row>
    <row r="15" spans="1:7" ht="15.75" x14ac:dyDescent="0.25">
      <c r="A15" s="29"/>
      <c r="B15" s="88">
        <f>SUM(B12:B14)</f>
        <v>-18033795</v>
      </c>
      <c r="C15" s="88">
        <f>SUM(C12:C14)</f>
        <v>-1919257</v>
      </c>
      <c r="D15" s="100">
        <v>9566075</v>
      </c>
      <c r="E15" s="100">
        <v>7245518</v>
      </c>
      <c r="F15" s="101">
        <v>-67884840</v>
      </c>
      <c r="G15" s="97">
        <f>SUM(G12:G14)</f>
        <v>-4340495</v>
      </c>
    </row>
    <row r="16" spans="1:7" ht="15.75" x14ac:dyDescent="0.25">
      <c r="A16" s="47" t="s">
        <v>72</v>
      </c>
      <c r="B16" s="88"/>
      <c r="C16" s="88"/>
      <c r="D16" s="100"/>
      <c r="E16" s="100"/>
      <c r="F16" s="101"/>
      <c r="G16" s="97"/>
    </row>
    <row r="17" spans="1:7" ht="15.75" x14ac:dyDescent="0.25">
      <c r="A17" s="23" t="s">
        <v>47</v>
      </c>
      <c r="B17" s="87">
        <v>-10709891</v>
      </c>
      <c r="C17" s="87">
        <v>-9500000</v>
      </c>
      <c r="D17" s="98">
        <v>-127557751</v>
      </c>
      <c r="E17" s="98">
        <v>-18152627</v>
      </c>
      <c r="F17" s="99" t="s">
        <v>12</v>
      </c>
      <c r="G17" s="97"/>
    </row>
    <row r="18" spans="1:7" ht="15.75" x14ac:dyDescent="0.25">
      <c r="A18" s="29" t="s">
        <v>80</v>
      </c>
      <c r="B18" s="87"/>
      <c r="C18" s="87"/>
      <c r="D18" s="98"/>
      <c r="E18" s="98"/>
      <c r="F18" s="99"/>
      <c r="G18" s="97">
        <v>-41992337</v>
      </c>
    </row>
    <row r="19" spans="1:7" ht="15.75" x14ac:dyDescent="0.25">
      <c r="A19" s="29"/>
      <c r="B19" s="88">
        <f>SUM(B17:B18)</f>
        <v>-10709891</v>
      </c>
      <c r="C19" s="88">
        <f t="shared" ref="C19:G19" si="0">SUM(C17:C18)</f>
        <v>-9500000</v>
      </c>
      <c r="D19" s="88">
        <f t="shared" si="0"/>
        <v>-127557751</v>
      </c>
      <c r="E19" s="88">
        <f t="shared" si="0"/>
        <v>-18152627</v>
      </c>
      <c r="F19" s="88">
        <f t="shared" si="0"/>
        <v>0</v>
      </c>
      <c r="G19" s="88">
        <f t="shared" si="0"/>
        <v>-41992337</v>
      </c>
    </row>
    <row r="20" spans="1:7" ht="15.75" x14ac:dyDescent="0.25">
      <c r="A20" s="29"/>
      <c r="B20" s="88"/>
      <c r="C20" s="88"/>
      <c r="D20" s="100"/>
      <c r="E20" s="100"/>
      <c r="F20" s="99"/>
      <c r="G20" s="97"/>
    </row>
    <row r="21" spans="1:7" ht="15.75" x14ac:dyDescent="0.25">
      <c r="A21" s="36" t="s">
        <v>73</v>
      </c>
      <c r="B21" s="88">
        <f>B19+B15+B10</f>
        <v>6710</v>
      </c>
      <c r="C21" s="88">
        <f>C19+C15+C10</f>
        <v>11943859</v>
      </c>
      <c r="D21" s="88">
        <f t="shared" ref="D21:G21" si="1">D19+D15+D10</f>
        <v>-79806541</v>
      </c>
      <c r="E21" s="88">
        <f t="shared" si="1"/>
        <v>39086899</v>
      </c>
      <c r="F21" s="88">
        <f t="shared" si="1"/>
        <v>69281300</v>
      </c>
      <c r="G21" s="88">
        <f t="shared" si="1"/>
        <v>10376500</v>
      </c>
    </row>
    <row r="22" spans="1:7" ht="15.75" x14ac:dyDescent="0.25">
      <c r="A22" s="82" t="s">
        <v>74</v>
      </c>
      <c r="B22" s="87">
        <v>250297027</v>
      </c>
      <c r="C22" s="87">
        <v>250303737</v>
      </c>
      <c r="D22" s="98">
        <v>262247596</v>
      </c>
      <c r="E22" s="98">
        <v>182441055</v>
      </c>
      <c r="F22" s="99">
        <v>221527954</v>
      </c>
      <c r="G22" s="97">
        <v>290809254</v>
      </c>
    </row>
    <row r="23" spans="1:7" ht="15.75" x14ac:dyDescent="0.25">
      <c r="A23" s="47" t="s">
        <v>75</v>
      </c>
      <c r="B23" s="88">
        <f>B21-B22</f>
        <v>-250290317</v>
      </c>
      <c r="C23" s="88">
        <f>C21-C22</f>
        <v>-238359878</v>
      </c>
      <c r="D23" s="100">
        <v>182441055</v>
      </c>
      <c r="E23" s="100">
        <v>221527954</v>
      </c>
      <c r="F23" s="101">
        <v>290809254</v>
      </c>
      <c r="G23" s="97">
        <f>SUM(G21:G22)</f>
        <v>301185754</v>
      </c>
    </row>
    <row r="24" spans="1:7" ht="15.75" x14ac:dyDescent="0.25">
      <c r="A24" s="81"/>
      <c r="B24" s="88"/>
      <c r="C24" s="88"/>
      <c r="D24" s="31"/>
      <c r="E24" s="31"/>
      <c r="F24" s="90"/>
    </row>
    <row r="25" spans="1:7" ht="16.5" thickBot="1" x14ac:dyDescent="0.3">
      <c r="A25" s="47" t="s">
        <v>76</v>
      </c>
      <c r="B25" s="35">
        <f>B10/('1'!B8/10)</f>
        <v>1.0046690082295759</v>
      </c>
      <c r="C25" s="35">
        <f>C10/('1'!C8/10)</f>
        <v>0.74219369421542891</v>
      </c>
      <c r="D25" s="35">
        <f>D10/('1'!D8/10)</f>
        <v>1.1027781246559696</v>
      </c>
      <c r="E25" s="35">
        <f>E10/('1'!E8/10)</f>
        <v>1.2891211819873232</v>
      </c>
      <c r="F25" s="35">
        <f>F10/('1'!F8/10)</f>
        <v>3.2153631218062442</v>
      </c>
      <c r="G25" s="35">
        <f>G10/('1'!G8/10)</f>
        <v>1.3293447987605889</v>
      </c>
    </row>
    <row r="26" spans="1:7" ht="15.75" x14ac:dyDescent="0.25">
      <c r="A26" s="47" t="s">
        <v>77</v>
      </c>
      <c r="B26" s="87">
        <v>28616784</v>
      </c>
      <c r="C26" s="87">
        <v>31478462</v>
      </c>
      <c r="D26" s="98">
        <v>34626308</v>
      </c>
      <c r="E26" s="98">
        <v>38781465</v>
      </c>
      <c r="F26" s="99">
        <v>42659611</v>
      </c>
      <c r="G26" s="99">
        <v>42659611</v>
      </c>
    </row>
    <row r="27" spans="1:7" ht="15.75" x14ac:dyDescent="0.25">
      <c r="A27" s="23"/>
      <c r="B27" s="87"/>
      <c r="C27" s="87"/>
      <c r="D27" s="25"/>
      <c r="E27" s="25"/>
      <c r="F27" s="26"/>
    </row>
    <row r="28" spans="1:7" ht="15.75" x14ac:dyDescent="0.25">
      <c r="A28" s="23"/>
      <c r="B28" s="87"/>
      <c r="C28" s="87"/>
      <c r="D28" s="25"/>
      <c r="E28" s="25"/>
      <c r="F28" s="26"/>
    </row>
    <row r="29" spans="1:7" ht="15.75" x14ac:dyDescent="0.25">
      <c r="A29" s="29"/>
      <c r="B29" s="88"/>
      <c r="C29" s="88"/>
      <c r="D29" s="31"/>
      <c r="E29" s="31"/>
      <c r="F29" s="32"/>
    </row>
    <row r="30" spans="1:7" ht="15.75" x14ac:dyDescent="0.25">
      <c r="A30" s="23"/>
      <c r="B30" s="24"/>
      <c r="C30" s="24"/>
      <c r="D30" s="25"/>
      <c r="E30" s="25"/>
      <c r="F30" s="26"/>
    </row>
    <row r="31" spans="1:7" ht="15.75" x14ac:dyDescent="0.25">
      <c r="A31" s="29"/>
      <c r="B31" s="30"/>
      <c r="C31" s="30"/>
      <c r="D31" s="31"/>
      <c r="E31" s="31"/>
      <c r="F31" s="32"/>
    </row>
    <row r="32" spans="1:7" ht="15.75" x14ac:dyDescent="0.25">
      <c r="A32" s="29"/>
      <c r="B32" s="30"/>
      <c r="C32" s="30"/>
      <c r="D32" s="31"/>
      <c r="E32" s="31"/>
      <c r="F32" s="32"/>
    </row>
    <row r="33" spans="1:6" ht="15.75" x14ac:dyDescent="0.25">
      <c r="A33" s="23"/>
      <c r="B33" s="24"/>
      <c r="C33" s="24"/>
      <c r="D33" s="25"/>
      <c r="E33" s="25"/>
      <c r="F33" s="26"/>
    </row>
    <row r="34" spans="1:6" ht="15.75" x14ac:dyDescent="0.25">
      <c r="A34" s="29"/>
      <c r="B34" s="30"/>
      <c r="C34" s="30"/>
      <c r="D34" s="31"/>
      <c r="E34" s="31"/>
      <c r="F34" s="32"/>
    </row>
    <row r="35" spans="1:6" ht="16.5" thickBot="1" x14ac:dyDescent="0.3">
      <c r="A35" s="33"/>
      <c r="B35" s="34"/>
      <c r="C35" s="34"/>
      <c r="D35" s="35"/>
      <c r="E35" s="35"/>
      <c r="F35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2020-04-12T05:56:51Z</dcterms:modified>
</cp:coreProperties>
</file>