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5+3V1UZYk7/X6ASkrcJiNISz6tQ=="/>
    </ext>
  </extLst>
</workbook>
</file>

<file path=xl/calcChain.xml><?xml version="1.0" encoding="utf-8"?>
<calcChain xmlns="http://schemas.openxmlformats.org/spreadsheetml/2006/main">
  <c r="F10" i="4" l="1"/>
  <c r="B10" i="4"/>
  <c r="E7" i="4"/>
  <c r="D7" i="4"/>
  <c r="G26" i="3"/>
  <c r="F25" i="3"/>
  <c r="F27" i="3" s="1"/>
  <c r="B25" i="3"/>
  <c r="B27" i="3" s="1"/>
  <c r="H23" i="3"/>
  <c r="G23" i="3"/>
  <c r="F23" i="3"/>
  <c r="E23" i="3"/>
  <c r="D23" i="3"/>
  <c r="C23" i="3"/>
  <c r="B23" i="3"/>
  <c r="H16" i="3"/>
  <c r="G16" i="3"/>
  <c r="F16" i="3"/>
  <c r="E16" i="3"/>
  <c r="E25" i="3" s="1"/>
  <c r="E27" i="3" s="1"/>
  <c r="D16" i="3"/>
  <c r="C16" i="3"/>
  <c r="B16" i="3"/>
  <c r="H10" i="3"/>
  <c r="H25" i="3" s="1"/>
  <c r="H27" i="3" s="1"/>
  <c r="G10" i="3"/>
  <c r="G25" i="3" s="1"/>
  <c r="G27" i="3" s="1"/>
  <c r="F10" i="3"/>
  <c r="F29" i="3" s="1"/>
  <c r="E10" i="3"/>
  <c r="E29" i="3" s="1"/>
  <c r="D10" i="3"/>
  <c r="D29" i="3" s="1"/>
  <c r="C10" i="3"/>
  <c r="C29" i="3" s="1"/>
  <c r="B10" i="3"/>
  <c r="B29" i="3" s="1"/>
  <c r="H26" i="2"/>
  <c r="G26" i="2"/>
  <c r="F26" i="2"/>
  <c r="E26" i="2"/>
  <c r="D26" i="2"/>
  <c r="C26" i="2"/>
  <c r="B26" i="2"/>
  <c r="H21" i="2"/>
  <c r="G21" i="2"/>
  <c r="F21" i="2"/>
  <c r="E21" i="2"/>
  <c r="D21" i="2"/>
  <c r="C21" i="2"/>
  <c r="B21" i="2"/>
  <c r="F19" i="2"/>
  <c r="F23" i="2" s="1"/>
  <c r="B19" i="2"/>
  <c r="B23" i="2" s="1"/>
  <c r="F13" i="2"/>
  <c r="E13" i="2"/>
  <c r="E10" i="4" s="1"/>
  <c r="B13" i="2"/>
  <c r="H9" i="2"/>
  <c r="G9" i="2"/>
  <c r="F9" i="2"/>
  <c r="E9" i="2"/>
  <c r="D9" i="2"/>
  <c r="C9" i="2"/>
  <c r="B9" i="2"/>
  <c r="H7" i="2"/>
  <c r="H13" i="2" s="1"/>
  <c r="H19" i="2" s="1"/>
  <c r="H23" i="2" s="1"/>
  <c r="H25" i="2" s="1"/>
  <c r="G7" i="2"/>
  <c r="G13" i="2" s="1"/>
  <c r="F7" i="2"/>
  <c r="E7" i="2"/>
  <c r="D7" i="2"/>
  <c r="D13" i="2" s="1"/>
  <c r="C7" i="2"/>
  <c r="C13" i="2" s="1"/>
  <c r="B7" i="2"/>
  <c r="H44" i="1"/>
  <c r="G44" i="1"/>
  <c r="F44" i="1"/>
  <c r="E44" i="1"/>
  <c r="D44" i="1"/>
  <c r="C44" i="1"/>
  <c r="B44" i="1"/>
  <c r="F43" i="1"/>
  <c r="E43" i="1"/>
  <c r="B43" i="1"/>
  <c r="H37" i="1"/>
  <c r="H43" i="1" s="1"/>
  <c r="G37" i="1"/>
  <c r="G7" i="4" s="1"/>
  <c r="F37" i="1"/>
  <c r="F7" i="4" s="1"/>
  <c r="E37" i="1"/>
  <c r="D37" i="1"/>
  <c r="D43" i="1" s="1"/>
  <c r="C37" i="1"/>
  <c r="C7" i="4" s="1"/>
  <c r="B37" i="1"/>
  <c r="B7" i="4" s="1"/>
  <c r="B31" i="1"/>
  <c r="H27" i="1"/>
  <c r="G27" i="1"/>
  <c r="G35" i="1" s="1"/>
  <c r="F27" i="1"/>
  <c r="F8" i="4" s="1"/>
  <c r="E27" i="1"/>
  <c r="D27" i="1"/>
  <c r="C27" i="1"/>
  <c r="C35" i="1" s="1"/>
  <c r="B27" i="1"/>
  <c r="B35" i="1" s="1"/>
  <c r="H23" i="1"/>
  <c r="H35" i="1" s="1"/>
  <c r="H41" i="1" s="1"/>
  <c r="G23" i="1"/>
  <c r="F23" i="1"/>
  <c r="E23" i="1"/>
  <c r="E35" i="1" s="1"/>
  <c r="E41" i="1" s="1"/>
  <c r="D23" i="1"/>
  <c r="D35" i="1" s="1"/>
  <c r="D41" i="1" s="1"/>
  <c r="C23" i="1"/>
  <c r="B23" i="1"/>
  <c r="H19" i="1"/>
  <c r="E19" i="1"/>
  <c r="D19" i="1"/>
  <c r="H11" i="1"/>
  <c r="G11" i="1"/>
  <c r="G8" i="4" s="1"/>
  <c r="F11" i="1"/>
  <c r="E11" i="1"/>
  <c r="E8" i="4" s="1"/>
  <c r="D11" i="1"/>
  <c r="D8" i="4" s="1"/>
  <c r="C11" i="1"/>
  <c r="C8" i="4" s="1"/>
  <c r="B11" i="1"/>
  <c r="H6" i="1"/>
  <c r="G6" i="1"/>
  <c r="G19" i="1" s="1"/>
  <c r="F6" i="1"/>
  <c r="F19" i="1" s="1"/>
  <c r="E6" i="1"/>
  <c r="D6" i="1"/>
  <c r="C6" i="1"/>
  <c r="C19" i="1" s="1"/>
  <c r="B6" i="1"/>
  <c r="B19" i="1" s="1"/>
  <c r="C10" i="4" l="1"/>
  <c r="C19" i="2"/>
  <c r="C23" i="2" s="1"/>
  <c r="G19" i="2"/>
  <c r="G23" i="2" s="1"/>
  <c r="G10" i="4"/>
  <c r="B25" i="2"/>
  <c r="B11" i="4"/>
  <c r="B9" i="4"/>
  <c r="B5" i="4"/>
  <c r="B6" i="4"/>
  <c r="D10" i="4"/>
  <c r="D19" i="2"/>
  <c r="D23" i="2" s="1"/>
  <c r="F11" i="4"/>
  <c r="F9" i="4"/>
  <c r="F5" i="4"/>
  <c r="F25" i="2"/>
  <c r="F6" i="4"/>
  <c r="F35" i="1"/>
  <c r="G29" i="3"/>
  <c r="B8" i="4"/>
  <c r="C25" i="3"/>
  <c r="C27" i="3" s="1"/>
  <c r="H29" i="3"/>
  <c r="B41" i="1"/>
  <c r="F41" i="1"/>
  <c r="C43" i="1"/>
  <c r="G43" i="1"/>
  <c r="D25" i="3"/>
  <c r="D27" i="3" s="1"/>
  <c r="C41" i="1"/>
  <c r="G41" i="1"/>
  <c r="E19" i="2"/>
  <c r="E23" i="2" s="1"/>
  <c r="D25" i="2" l="1"/>
  <c r="D11" i="4"/>
  <c r="D5" i="4"/>
  <c r="D6" i="4"/>
  <c r="D9" i="4"/>
  <c r="G11" i="4"/>
  <c r="G9" i="4"/>
  <c r="G5" i="4"/>
  <c r="G25" i="2"/>
  <c r="G6" i="4"/>
  <c r="C11" i="4"/>
  <c r="C9" i="4"/>
  <c r="C5" i="4"/>
  <c r="C25" i="2"/>
  <c r="C6" i="4"/>
  <c r="E6" i="4"/>
  <c r="E11" i="4"/>
  <c r="E9" i="4"/>
  <c r="E5" i="4"/>
  <c r="E25" i="2"/>
</calcChain>
</file>

<file path=xl/sharedStrings.xml><?xml version="1.0" encoding="utf-8"?>
<sst xmlns="http://schemas.openxmlformats.org/spreadsheetml/2006/main" count="84" uniqueCount="77">
  <si>
    <t>NURANI DYEING &amp; SWEATER LIMITED</t>
  </si>
  <si>
    <t>Cash Flow Statement</t>
  </si>
  <si>
    <t>Income Statement</t>
  </si>
  <si>
    <t>Balance Sheet</t>
  </si>
  <si>
    <t>As at year end</t>
  </si>
  <si>
    <t>Net Revenues</t>
  </si>
  <si>
    <t>ASSETS</t>
  </si>
  <si>
    <t>Net Cash Flows - Operating Activities</t>
  </si>
  <si>
    <t>NON CURRENT ASSETS</t>
  </si>
  <si>
    <t>Cost of goods sold</t>
  </si>
  <si>
    <t>Collection from turnover</t>
  </si>
  <si>
    <t>Gross Profit</t>
  </si>
  <si>
    <t>Pyament for suppliers &amp; employees</t>
  </si>
  <si>
    <t>Property,Plant  and  Equipment</t>
  </si>
  <si>
    <t>Capital work in progress</t>
  </si>
  <si>
    <t>Interest paid</t>
  </si>
  <si>
    <t>Preliminary Expenses</t>
  </si>
  <si>
    <t>Income taxes paid</t>
  </si>
  <si>
    <t>CURRENT ASSETS</t>
  </si>
  <si>
    <t>Operating Incomes/Expenses</t>
  </si>
  <si>
    <t>Inventories</t>
  </si>
  <si>
    <t>Administrative expenses</t>
  </si>
  <si>
    <t>Accounts receivables</t>
  </si>
  <si>
    <t>Advance, deposits &amp; prepayments</t>
  </si>
  <si>
    <t>Distribution expenses</t>
  </si>
  <si>
    <t>Investment</t>
  </si>
  <si>
    <t>Operating Profit</t>
  </si>
  <si>
    <t>Investment in fixed deposit receipt</t>
  </si>
  <si>
    <t>Interest receivables</t>
  </si>
  <si>
    <t>Acquition of property,plant and equipment</t>
  </si>
  <si>
    <t>Cash &amp; Cash equivalent</t>
  </si>
  <si>
    <t>Payment for capital work in progress</t>
  </si>
  <si>
    <t>Non-Operating Income/(Expenses)</t>
  </si>
  <si>
    <t>Non operating income</t>
  </si>
  <si>
    <t>Foreign exchange loss</t>
  </si>
  <si>
    <t>Net Cash Flows - Financing Activities</t>
  </si>
  <si>
    <t>Liabilities and Capital</t>
  </si>
  <si>
    <t>Proceeds from issuance of share capital</t>
  </si>
  <si>
    <t>Financial Expenses</t>
  </si>
  <si>
    <t>Liabilities</t>
  </si>
  <si>
    <t>Received/Payment of short term loan</t>
  </si>
  <si>
    <t>Profit Before Taxation</t>
  </si>
  <si>
    <t>Received/Payment of long term loan</t>
  </si>
  <si>
    <t>Non Current Liabilities</t>
  </si>
  <si>
    <t>Dividend paid</t>
  </si>
  <si>
    <t>Term loan</t>
  </si>
  <si>
    <t>Share Money Deposit</t>
  </si>
  <si>
    <t>Current Liabilities</t>
  </si>
  <si>
    <t>Net Change in Cash Flows</t>
  </si>
  <si>
    <t>Provision for Taxation</t>
  </si>
  <si>
    <t>Current portion of long term loan</t>
  </si>
  <si>
    <t>Current</t>
  </si>
  <si>
    <t>Accounts payable</t>
  </si>
  <si>
    <t>Short term loan</t>
  </si>
  <si>
    <t>Net Profit</t>
  </si>
  <si>
    <t>Cash and Cash Equivalents at Beginning Period</t>
  </si>
  <si>
    <t>Liabilities for expenses</t>
  </si>
  <si>
    <t>Cash and Cash Equivalents at End of Period</t>
  </si>
  <si>
    <t>Provision for tax</t>
  </si>
  <si>
    <t>Dividend payable</t>
  </si>
  <si>
    <t>Net Operating Cash Flow Per Share</t>
  </si>
  <si>
    <t>Earnings per share (par value Taka 10)</t>
  </si>
  <si>
    <t>Shareholders’ Equity</t>
  </si>
  <si>
    <t>Shares to Calculate NOCFPS</t>
  </si>
  <si>
    <t>Share capital</t>
  </si>
  <si>
    <t>Retained earnings</t>
  </si>
  <si>
    <t>Shares to Calculate EPS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</si>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</sst>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_);_(* \(#,##0\);_(* &quot;-&quot;??_);_(@_)"/>
    <numFmt numFmtId="165" formatCode="0.0%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/>
    <xf numFmtId="3" fontId="3" fillId="0" borderId="0" xfId="0" applyNumberFormat="1" applyFont="1"/>
    <xf numFmtId="0" fontId="1" fillId="0" borderId="1" xfId="0" applyFont="1" applyBorder="1" applyAlignment="1">
      <alignment horizontal="left"/>
    </xf>
    <xf numFmtId="164" fontId="3" fillId="0" borderId="0" xfId="0" applyNumberFormat="1" applyFont="1"/>
    <xf numFmtId="3" fontId="4" fillId="0" borderId="0" xfId="0" applyNumberFormat="1" applyFont="1" applyAlignment="1"/>
    <xf numFmtId="0" fontId="5" fillId="0" borderId="0" xfId="0" applyFont="1"/>
    <xf numFmtId="3" fontId="3" fillId="0" borderId="1" xfId="0" applyNumberFormat="1" applyFont="1" applyBorder="1"/>
    <xf numFmtId="3" fontId="1" fillId="0" borderId="0" xfId="0" applyNumberFormat="1" applyFont="1"/>
    <xf numFmtId="164" fontId="4" fillId="0" borderId="0" xfId="0" applyNumberFormat="1" applyFont="1" applyAlignment="1"/>
    <xf numFmtId="3" fontId="1" fillId="0" borderId="2" xfId="0" applyNumberFormat="1" applyFont="1" applyBorder="1"/>
    <xf numFmtId="0" fontId="6" fillId="0" borderId="0" xfId="0" applyFont="1"/>
    <xf numFmtId="41" fontId="1" fillId="0" borderId="0" xfId="0" applyNumberFormat="1" applyFont="1"/>
    <xf numFmtId="0" fontId="7" fillId="0" borderId="0" xfId="0" applyFont="1"/>
    <xf numFmtId="0" fontId="3" fillId="0" borderId="0" xfId="0" applyFont="1"/>
    <xf numFmtId="164" fontId="1" fillId="0" borderId="2" xfId="0" applyNumberFormat="1" applyFont="1" applyBorder="1"/>
    <xf numFmtId="0" fontId="1" fillId="0" borderId="3" xfId="0" applyFont="1" applyBorder="1"/>
    <xf numFmtId="0" fontId="4" fillId="0" borderId="0" xfId="0" applyFont="1" applyAlignment="1"/>
    <xf numFmtId="0" fontId="7" fillId="0" borderId="1" xfId="0" applyFont="1" applyBorder="1" applyAlignment="1">
      <alignment horizontal="left"/>
    </xf>
    <xf numFmtId="164" fontId="8" fillId="0" borderId="0" xfId="0" applyNumberFormat="1" applyFont="1"/>
    <xf numFmtId="0" fontId="9" fillId="0" borderId="0" xfId="0" applyFont="1" applyAlignment="1">
      <alignment horizontal="left"/>
    </xf>
    <xf numFmtId="41" fontId="3" fillId="0" borderId="0" xfId="0" applyNumberFormat="1" applyFont="1"/>
    <xf numFmtId="164" fontId="1" fillId="0" borderId="0" xfId="0" applyNumberFormat="1" applyFont="1"/>
    <xf numFmtId="3" fontId="1" fillId="0" borderId="3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 applyAlignment="1">
      <alignment horizontal="center"/>
    </xf>
    <xf numFmtId="4" fontId="1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50.125" customWidth="1"/>
    <col min="2" max="3" width="12.125" customWidth="1"/>
    <col min="4" max="4" width="11.875" customWidth="1"/>
    <col min="5" max="6" width="12.125" customWidth="1"/>
    <col min="7" max="7" width="11.125" customWidth="1"/>
    <col min="8" max="8" width="13.25" customWidth="1"/>
    <col min="9" max="26" width="7.625" customWidth="1"/>
  </cols>
  <sheetData>
    <row r="1" spans="1:21" x14ac:dyDescent="0.25">
      <c r="A1" s="1" t="s">
        <v>0</v>
      </c>
    </row>
    <row r="2" spans="1:21" x14ac:dyDescent="0.25">
      <c r="A2" s="1" t="s">
        <v>3</v>
      </c>
    </row>
    <row r="3" spans="1:21" x14ac:dyDescent="0.25">
      <c r="A3" s="2" t="s">
        <v>4</v>
      </c>
    </row>
    <row r="4" spans="1:21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3">
        <v>2019</v>
      </c>
    </row>
    <row r="5" spans="1:21" x14ac:dyDescent="0.25">
      <c r="A5" s="6" t="s">
        <v>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9" t="s">
        <v>8</v>
      </c>
      <c r="B6" s="11">
        <f t="shared" ref="B6:H6" si="0">SUM(B7:B9)</f>
        <v>242715084</v>
      </c>
      <c r="C6" s="11">
        <f t="shared" si="0"/>
        <v>438113395</v>
      </c>
      <c r="D6" s="11">
        <f t="shared" si="0"/>
        <v>521835322</v>
      </c>
      <c r="E6" s="11">
        <f t="shared" si="0"/>
        <v>672179679</v>
      </c>
      <c r="F6" s="11">
        <f t="shared" si="0"/>
        <v>663170656</v>
      </c>
      <c r="G6" s="11">
        <f t="shared" si="0"/>
        <v>737990800</v>
      </c>
      <c r="H6" s="11">
        <f t="shared" si="0"/>
        <v>988702627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2" t="s">
        <v>13</v>
      </c>
      <c r="B7" s="5">
        <v>242655084</v>
      </c>
      <c r="C7" s="5">
        <v>438113395</v>
      </c>
      <c r="D7" s="5">
        <v>406925845</v>
      </c>
      <c r="E7" s="5">
        <v>642041463</v>
      </c>
      <c r="F7" s="5">
        <v>593087703</v>
      </c>
      <c r="G7" s="5">
        <v>564003211</v>
      </c>
      <c r="H7" s="8">
        <v>842326070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2" t="s">
        <v>14</v>
      </c>
      <c r="B8" s="5"/>
      <c r="C8" s="5"/>
      <c r="D8" s="5">
        <v>114909477</v>
      </c>
      <c r="E8" s="5">
        <v>30138216</v>
      </c>
      <c r="F8" s="5">
        <v>70082953</v>
      </c>
      <c r="G8" s="5">
        <v>173987589</v>
      </c>
      <c r="H8" s="8">
        <v>146376557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2" t="s">
        <v>16</v>
      </c>
      <c r="B9" s="5">
        <v>60000</v>
      </c>
      <c r="C9" s="5"/>
      <c r="D9" s="5"/>
      <c r="E9" s="5"/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B10" s="5"/>
      <c r="C10" s="5"/>
      <c r="D10" s="5"/>
      <c r="E10" s="5"/>
      <c r="F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9" t="s">
        <v>18</v>
      </c>
      <c r="B11" s="11">
        <f t="shared" ref="B11:H11" si="1">SUM(B12:B17)</f>
        <v>1083567399</v>
      </c>
      <c r="C11" s="11">
        <f t="shared" si="1"/>
        <v>1013515496</v>
      </c>
      <c r="D11" s="11">
        <f t="shared" si="1"/>
        <v>976169336</v>
      </c>
      <c r="E11" s="11">
        <f t="shared" si="1"/>
        <v>1049577695</v>
      </c>
      <c r="F11" s="11">
        <f t="shared" si="1"/>
        <v>1298432533</v>
      </c>
      <c r="G11" s="11">
        <f t="shared" si="1"/>
        <v>1239271614</v>
      </c>
      <c r="H11" s="11">
        <f t="shared" si="1"/>
        <v>1159768059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17" t="s">
        <v>20</v>
      </c>
      <c r="B12" s="5">
        <v>612878205</v>
      </c>
      <c r="C12" s="5">
        <v>436411499</v>
      </c>
      <c r="D12" s="5">
        <v>436956736</v>
      </c>
      <c r="E12" s="5">
        <v>448952933</v>
      </c>
      <c r="F12" s="5">
        <v>450853211</v>
      </c>
      <c r="G12" s="5">
        <v>474371540</v>
      </c>
      <c r="H12" s="8">
        <v>502379372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17" t="s">
        <v>22</v>
      </c>
      <c r="B13" s="5">
        <v>396722040</v>
      </c>
      <c r="C13" s="5">
        <v>396052425</v>
      </c>
      <c r="D13" s="5">
        <v>367303321</v>
      </c>
      <c r="E13" s="5">
        <v>391968937</v>
      </c>
      <c r="F13" s="5">
        <v>364470247</v>
      </c>
      <c r="G13" s="5">
        <v>361722440</v>
      </c>
      <c r="H13" s="8">
        <v>413000945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17" t="s">
        <v>23</v>
      </c>
      <c r="B14" s="5">
        <v>71665137</v>
      </c>
      <c r="C14" s="5">
        <v>178577310</v>
      </c>
      <c r="D14" s="5">
        <v>159954882</v>
      </c>
      <c r="E14" s="5">
        <v>206021664</v>
      </c>
      <c r="F14" s="5">
        <v>181858242</v>
      </c>
      <c r="G14" s="5">
        <v>201265061</v>
      </c>
      <c r="H14" s="8">
        <v>240504829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17" t="s">
        <v>25</v>
      </c>
      <c r="B15" s="5">
        <v>1528475</v>
      </c>
      <c r="C15" s="5">
        <v>1701284</v>
      </c>
      <c r="D15" s="5">
        <v>3315539</v>
      </c>
      <c r="E15" s="5">
        <v>1871349</v>
      </c>
      <c r="F15" s="5">
        <v>295275712</v>
      </c>
      <c r="G15" s="5">
        <v>189490921</v>
      </c>
      <c r="H15" s="8">
        <v>2210669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17" t="s">
        <v>28</v>
      </c>
      <c r="B16" s="5"/>
      <c r="C16" s="5"/>
      <c r="D16" s="5"/>
      <c r="E16" s="5">
        <v>0</v>
      </c>
      <c r="F16" s="5">
        <v>1382567</v>
      </c>
      <c r="G16" s="5">
        <v>2619798</v>
      </c>
      <c r="H16" s="8">
        <v>19982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17" t="s">
        <v>30</v>
      </c>
      <c r="B17" s="5">
        <v>773542</v>
      </c>
      <c r="C17" s="5">
        <v>772978</v>
      </c>
      <c r="D17" s="5">
        <v>8638858</v>
      </c>
      <c r="E17" s="5">
        <v>762812</v>
      </c>
      <c r="F17" s="5">
        <v>4592554</v>
      </c>
      <c r="G17" s="5">
        <v>9801854</v>
      </c>
      <c r="H17" s="8">
        <v>1652262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1"/>
      <c r="B19" s="11">
        <f t="shared" ref="B19:H19" si="2">SUM(B6,B11)</f>
        <v>1326282483</v>
      </c>
      <c r="C19" s="11">
        <f t="shared" si="2"/>
        <v>1451628891</v>
      </c>
      <c r="D19" s="11">
        <f t="shared" si="2"/>
        <v>1498004658</v>
      </c>
      <c r="E19" s="11">
        <f t="shared" si="2"/>
        <v>1721757374</v>
      </c>
      <c r="F19" s="11">
        <f t="shared" si="2"/>
        <v>1961603189</v>
      </c>
      <c r="G19" s="11">
        <f t="shared" si="2"/>
        <v>1977262414</v>
      </c>
      <c r="H19" s="11">
        <f t="shared" si="2"/>
        <v>2148470686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F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customHeight="1" x14ac:dyDescent="0.25">
      <c r="A21" s="21" t="s">
        <v>36</v>
      </c>
      <c r="B21" s="11"/>
      <c r="C21" s="1"/>
      <c r="D21" s="11"/>
      <c r="E21" s="1"/>
      <c r="F21" s="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customHeight="1" x14ac:dyDescent="0.25">
      <c r="A22" s="23" t="s">
        <v>39</v>
      </c>
      <c r="B22" s="11"/>
      <c r="C22" s="1"/>
      <c r="D22" s="11"/>
      <c r="E22" s="1"/>
      <c r="F22" s="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 x14ac:dyDescent="0.25">
      <c r="A23" s="9" t="s">
        <v>43</v>
      </c>
      <c r="B23" s="11">
        <f t="shared" ref="B23:H23" si="3">SUM(B24:B25)</f>
        <v>202768565</v>
      </c>
      <c r="C23" s="11">
        <f t="shared" si="3"/>
        <v>597611559</v>
      </c>
      <c r="D23" s="11">
        <f t="shared" si="3"/>
        <v>496466256</v>
      </c>
      <c r="E23" s="11">
        <f t="shared" si="3"/>
        <v>419752924</v>
      </c>
      <c r="F23" s="11">
        <f t="shared" si="3"/>
        <v>277235170</v>
      </c>
      <c r="G23" s="11">
        <f t="shared" si="3"/>
        <v>387510015</v>
      </c>
      <c r="H23" s="11">
        <f t="shared" si="3"/>
        <v>397730559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 x14ac:dyDescent="0.25">
      <c r="A24" s="17" t="s">
        <v>45</v>
      </c>
      <c r="B24" s="5">
        <v>87768565</v>
      </c>
      <c r="C24" s="5">
        <v>482611559</v>
      </c>
      <c r="D24" s="5">
        <v>393466256</v>
      </c>
      <c r="E24" s="5">
        <v>419752924</v>
      </c>
      <c r="F24" s="5">
        <v>277235170</v>
      </c>
      <c r="G24" s="5">
        <v>387510015</v>
      </c>
      <c r="H24" s="8">
        <v>397730559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customHeight="1" x14ac:dyDescent="0.25">
      <c r="A25" s="2" t="s">
        <v>46</v>
      </c>
      <c r="B25" s="5">
        <v>115000000</v>
      </c>
      <c r="C25" s="5">
        <v>115000000</v>
      </c>
      <c r="D25" s="5">
        <v>103000000</v>
      </c>
      <c r="E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customHeight="1" x14ac:dyDescent="0.25">
      <c r="B26" s="5"/>
      <c r="C26" s="5"/>
      <c r="D26" s="5"/>
      <c r="E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customHeight="1" x14ac:dyDescent="0.25">
      <c r="A27" s="9" t="s">
        <v>47</v>
      </c>
      <c r="B27" s="11">
        <f t="shared" ref="B27:G27" si="4">SUM(B28:B32)</f>
        <v>1028213474</v>
      </c>
      <c r="C27" s="11">
        <f t="shared" si="4"/>
        <v>707465498</v>
      </c>
      <c r="D27" s="11">
        <f t="shared" si="4"/>
        <v>798064057</v>
      </c>
      <c r="E27" s="11">
        <f t="shared" si="4"/>
        <v>727118993</v>
      </c>
      <c r="F27" s="11">
        <f t="shared" si="4"/>
        <v>625567575</v>
      </c>
      <c r="G27" s="11">
        <f t="shared" si="4"/>
        <v>394105983</v>
      </c>
      <c r="H27" s="11">
        <f>SUM(H28:H33)</f>
        <v>453384501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75" customHeight="1" x14ac:dyDescent="0.25">
      <c r="A28" s="2" t="s">
        <v>50</v>
      </c>
      <c r="B28" s="5"/>
      <c r="C28" s="5">
        <v>81879441</v>
      </c>
      <c r="D28" s="5">
        <v>89145304</v>
      </c>
      <c r="E28" s="5">
        <v>152302814</v>
      </c>
      <c r="F28" s="5">
        <v>152302814</v>
      </c>
      <c r="G28" s="5">
        <v>193755008</v>
      </c>
      <c r="H28" s="8">
        <v>265153705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75" customHeight="1" x14ac:dyDescent="0.25">
      <c r="A29" s="2" t="s">
        <v>52</v>
      </c>
      <c r="B29" s="5">
        <v>377467048</v>
      </c>
      <c r="C29" s="5">
        <v>131049938</v>
      </c>
      <c r="D29" s="5">
        <v>192555292</v>
      </c>
      <c r="E29" s="5">
        <v>180377230</v>
      </c>
      <c r="F29" s="5">
        <v>171475786</v>
      </c>
      <c r="G29" s="5">
        <v>104542418</v>
      </c>
      <c r="H29" s="8">
        <v>73524977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 x14ac:dyDescent="0.25">
      <c r="A30" s="2" t="s">
        <v>53</v>
      </c>
      <c r="B30" s="5">
        <v>595829154</v>
      </c>
      <c r="C30" s="5">
        <v>489050476</v>
      </c>
      <c r="D30" s="5">
        <v>504348655</v>
      </c>
      <c r="E30" s="5">
        <v>378518331</v>
      </c>
      <c r="F30" s="5">
        <v>293102442</v>
      </c>
      <c r="G30" s="5">
        <v>74217309</v>
      </c>
      <c r="H30" s="8">
        <v>79443754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 x14ac:dyDescent="0.25">
      <c r="A31" s="17" t="s">
        <v>56</v>
      </c>
      <c r="B31" s="5">
        <f>53136000+1781272</f>
        <v>54917272</v>
      </c>
      <c r="C31" s="5">
        <v>5485643</v>
      </c>
      <c r="D31" s="5">
        <v>7941069</v>
      </c>
      <c r="E31" s="5">
        <v>8955582</v>
      </c>
      <c r="F31" s="5">
        <v>7740112</v>
      </c>
      <c r="G31" s="5">
        <v>8279963</v>
      </c>
      <c r="H31" s="8">
        <v>8454768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75" customHeight="1" x14ac:dyDescent="0.25">
      <c r="A32" s="17" t="s">
        <v>58</v>
      </c>
      <c r="B32" s="5"/>
      <c r="C32" s="5"/>
      <c r="D32" s="5">
        <v>4073737</v>
      </c>
      <c r="E32" s="5">
        <v>6965036</v>
      </c>
      <c r="F32" s="5">
        <v>946421</v>
      </c>
      <c r="G32" s="5">
        <v>13311285</v>
      </c>
      <c r="H32" s="8">
        <v>23767993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75" customHeight="1" x14ac:dyDescent="0.25">
      <c r="A33" s="20" t="s">
        <v>59</v>
      </c>
      <c r="B33" s="5"/>
      <c r="C33" s="5"/>
      <c r="D33" s="5"/>
      <c r="E33" s="5"/>
      <c r="F33" s="5"/>
      <c r="G33" s="5"/>
      <c r="H33" s="8">
        <v>3039304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75" customHeight="1" x14ac:dyDescent="0.25">
      <c r="B34" s="5"/>
      <c r="D34" s="5"/>
      <c r="E34" s="5"/>
      <c r="F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75" customHeight="1" x14ac:dyDescent="0.25">
      <c r="A35" s="1"/>
      <c r="B35" s="11">
        <f t="shared" ref="B35:H35" si="5">SUM(B23,B27)</f>
        <v>1230982039</v>
      </c>
      <c r="C35" s="11">
        <f t="shared" si="5"/>
        <v>1305077057</v>
      </c>
      <c r="D35" s="11">
        <f t="shared" si="5"/>
        <v>1294530313</v>
      </c>
      <c r="E35" s="11">
        <f t="shared" si="5"/>
        <v>1146871917</v>
      </c>
      <c r="F35" s="11">
        <f t="shared" si="5"/>
        <v>902802745</v>
      </c>
      <c r="G35" s="11">
        <f t="shared" si="5"/>
        <v>781615998</v>
      </c>
      <c r="H35" s="11">
        <f t="shared" si="5"/>
        <v>851115060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75" customHeight="1" x14ac:dyDescent="0.25">
      <c r="A36" s="1"/>
      <c r="B36" s="5"/>
      <c r="C36" s="5"/>
      <c r="D36" s="5"/>
      <c r="E36" s="5"/>
      <c r="F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75" customHeight="1" x14ac:dyDescent="0.25">
      <c r="A37" s="9" t="s">
        <v>62</v>
      </c>
      <c r="B37" s="11">
        <f t="shared" ref="B37:H37" si="6">SUM(B38:B39)</f>
        <v>95300444</v>
      </c>
      <c r="C37" s="11">
        <f t="shared" si="6"/>
        <v>146551834</v>
      </c>
      <c r="D37" s="11">
        <f t="shared" si="6"/>
        <v>203474345</v>
      </c>
      <c r="E37" s="11">
        <f t="shared" si="6"/>
        <v>574885457</v>
      </c>
      <c r="F37" s="11">
        <f t="shared" si="6"/>
        <v>1058800444</v>
      </c>
      <c r="G37" s="11">
        <f t="shared" si="6"/>
        <v>1195646416</v>
      </c>
      <c r="H37" s="11">
        <f t="shared" si="6"/>
        <v>1297355626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75" customHeight="1" x14ac:dyDescent="0.25">
      <c r="A38" s="2" t="s">
        <v>64</v>
      </c>
      <c r="B38" s="5">
        <v>88000000</v>
      </c>
      <c r="C38" s="5">
        <v>88000000</v>
      </c>
      <c r="D38" s="5">
        <v>100000000</v>
      </c>
      <c r="E38" s="5">
        <v>400000000</v>
      </c>
      <c r="F38" s="5">
        <v>830000000</v>
      </c>
      <c r="G38" s="5">
        <v>913000000</v>
      </c>
      <c r="H38" s="8">
        <v>1013430000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75" customHeight="1" x14ac:dyDescent="0.25">
      <c r="A39" s="2" t="s">
        <v>65</v>
      </c>
      <c r="B39" s="5">
        <v>7300444</v>
      </c>
      <c r="C39" s="5">
        <v>58551834</v>
      </c>
      <c r="D39" s="5">
        <v>103474345</v>
      </c>
      <c r="E39" s="5">
        <v>174885457</v>
      </c>
      <c r="F39" s="5">
        <v>228800444</v>
      </c>
      <c r="G39" s="5">
        <v>282646416</v>
      </c>
      <c r="H39" s="8">
        <v>283925626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customHeight="1" x14ac:dyDescent="0.25">
      <c r="B40" s="5"/>
      <c r="C40" s="5"/>
      <c r="D40" s="5"/>
      <c r="E40" s="5"/>
      <c r="F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75" customHeight="1" x14ac:dyDescent="0.25">
      <c r="A41" s="1"/>
      <c r="B41" s="11">
        <f t="shared" ref="B41:H41" si="7">SUM(B37,B35)</f>
        <v>1326282483</v>
      </c>
      <c r="C41" s="11">
        <f t="shared" si="7"/>
        <v>1451628891</v>
      </c>
      <c r="D41" s="11">
        <f t="shared" si="7"/>
        <v>1498004658</v>
      </c>
      <c r="E41" s="11">
        <f t="shared" si="7"/>
        <v>1721757374</v>
      </c>
      <c r="F41" s="11">
        <f t="shared" si="7"/>
        <v>1961603189</v>
      </c>
      <c r="G41" s="11">
        <f t="shared" si="7"/>
        <v>1977262414</v>
      </c>
      <c r="H41" s="11">
        <f t="shared" si="7"/>
        <v>2148470686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75" customHeight="1" x14ac:dyDescent="0.25">
      <c r="B42" s="5"/>
      <c r="C42" s="5"/>
      <c r="D42" s="5"/>
      <c r="E42" s="5"/>
      <c r="F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75" customHeight="1" x14ac:dyDescent="0.25">
      <c r="A43" s="4" t="s">
        <v>67</v>
      </c>
      <c r="B43" s="29">
        <f t="shared" ref="B43:H43" si="8">B37/(B38/10)</f>
        <v>10.829595909090909</v>
      </c>
      <c r="C43" s="29">
        <f t="shared" si="8"/>
        <v>16.653617499999999</v>
      </c>
      <c r="D43" s="29">
        <f t="shared" si="8"/>
        <v>20.347434499999999</v>
      </c>
      <c r="E43" s="29">
        <f t="shared" si="8"/>
        <v>14.372136425000001</v>
      </c>
      <c r="F43" s="29">
        <f t="shared" si="8"/>
        <v>12.756631855421686</v>
      </c>
      <c r="G43" s="29">
        <f t="shared" si="8"/>
        <v>13.095798641840087</v>
      </c>
      <c r="H43" s="29">
        <f t="shared" si="8"/>
        <v>12.801630364208677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customHeight="1" x14ac:dyDescent="0.25">
      <c r="A44" s="4" t="s">
        <v>68</v>
      </c>
      <c r="B44" s="11">
        <f t="shared" ref="B44:H44" si="9">B38/10</f>
        <v>8800000</v>
      </c>
      <c r="C44" s="11">
        <f t="shared" si="9"/>
        <v>8800000</v>
      </c>
      <c r="D44" s="11">
        <f t="shared" si="9"/>
        <v>10000000</v>
      </c>
      <c r="E44" s="11">
        <f t="shared" si="9"/>
        <v>40000000</v>
      </c>
      <c r="F44" s="11">
        <f t="shared" si="9"/>
        <v>83000000</v>
      </c>
      <c r="G44" s="11">
        <f t="shared" si="9"/>
        <v>91300000</v>
      </c>
      <c r="H44" s="11">
        <f t="shared" si="9"/>
        <v>101343000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75" customHeight="1" x14ac:dyDescent="0.25">
      <c r="B45" s="11"/>
      <c r="C45" s="11"/>
      <c r="D45" s="11"/>
      <c r="E45" s="11"/>
      <c r="F45" s="1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75" customHeight="1" x14ac:dyDescent="0.25">
      <c r="B46" s="11"/>
      <c r="C46" s="11"/>
      <c r="D46" s="11"/>
      <c r="E46" s="11"/>
      <c r="F46" s="1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customHeight="1" x14ac:dyDescent="0.25">
      <c r="D47" s="5"/>
      <c r="E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customHeight="1" x14ac:dyDescent="0.25">
      <c r="B48" s="29"/>
      <c r="C48" s="1"/>
      <c r="D48" s="1"/>
      <c r="E48" s="1"/>
      <c r="F48" s="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8:21" ht="15.75" customHeight="1" x14ac:dyDescent="0.25"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8:21" ht="15.75" customHeight="1" x14ac:dyDescent="0.25"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8:21" ht="15.75" customHeight="1" x14ac:dyDescent="0.25"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8:21" ht="15.75" customHeight="1" x14ac:dyDescent="0.25"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8:21" ht="15.75" customHeight="1" x14ac:dyDescent="0.25"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8:21" ht="15.75" customHeight="1" x14ac:dyDescent="0.25"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8:21" ht="15.75" customHeight="1" x14ac:dyDescent="0.25"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8:21" ht="15.75" customHeight="1" x14ac:dyDescent="0.25"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8:21" ht="15.75" customHeight="1" x14ac:dyDescent="0.25"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8:21" ht="15.75" customHeight="1" x14ac:dyDescent="0.25"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8:21" ht="15.75" customHeight="1" x14ac:dyDescent="0.25"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8:21" ht="15.75" customHeight="1" x14ac:dyDescent="0.25"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8:21" ht="15.75" customHeight="1" x14ac:dyDescent="0.25"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8:21" ht="15.75" customHeight="1" x14ac:dyDescent="0.25"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8:21" ht="15.75" customHeight="1" x14ac:dyDescent="0.25"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8:21" ht="15.75" customHeight="1" x14ac:dyDescent="0.25"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8:21" ht="15.75" customHeight="1" x14ac:dyDescent="0.25"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8:21" ht="15.75" customHeight="1" x14ac:dyDescent="0.25"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8:21" ht="15.75" customHeight="1" x14ac:dyDescent="0.25"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8:21" ht="15.75" customHeight="1" x14ac:dyDescent="0.25"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8:21" ht="15.75" customHeight="1" x14ac:dyDescent="0.25"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8:21" ht="15.75" customHeight="1" x14ac:dyDescent="0.25"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8:21" ht="15.75" customHeight="1" x14ac:dyDescent="0.25"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8:21" ht="15.75" customHeight="1" x14ac:dyDescent="0.25"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8:21" ht="15.75" customHeight="1" x14ac:dyDescent="0.25"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8:21" ht="15.75" customHeight="1" x14ac:dyDescent="0.25"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8:21" ht="15.75" customHeight="1" x14ac:dyDescent="0.2"/>
    <row r="76" spans="8:21" ht="15.75" customHeight="1" x14ac:dyDescent="0.2"/>
    <row r="77" spans="8:21" ht="15.75" customHeight="1" x14ac:dyDescent="0.2"/>
    <row r="78" spans="8:21" ht="15.75" customHeight="1" x14ac:dyDescent="0.2"/>
    <row r="79" spans="8:21" ht="15.75" customHeight="1" x14ac:dyDescent="0.2"/>
    <row r="80" spans="8:2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3.875" customWidth="1"/>
    <col min="2" max="3" width="12.75" customWidth="1"/>
    <col min="4" max="4" width="13.5" customWidth="1"/>
    <col min="5" max="6" width="12.75" customWidth="1"/>
    <col min="7" max="7" width="11.125" customWidth="1"/>
    <col min="8" max="8" width="12.5" customWidth="1"/>
    <col min="9" max="26" width="7.625" customWidth="1"/>
  </cols>
  <sheetData>
    <row r="1" spans="1:19" x14ac:dyDescent="0.25">
      <c r="A1" s="1" t="s">
        <v>0</v>
      </c>
    </row>
    <row r="2" spans="1:19" x14ac:dyDescent="0.25">
      <c r="A2" s="1" t="s">
        <v>2</v>
      </c>
    </row>
    <row r="3" spans="1:19" x14ac:dyDescent="0.25">
      <c r="A3" s="2" t="s">
        <v>4</v>
      </c>
    </row>
    <row r="4" spans="1:19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3">
        <v>2019</v>
      </c>
    </row>
    <row r="5" spans="1:19" x14ac:dyDescent="0.25">
      <c r="A5" s="4" t="s">
        <v>5</v>
      </c>
      <c r="B5" s="5">
        <v>623260010</v>
      </c>
      <c r="C5" s="5">
        <v>944205482</v>
      </c>
      <c r="D5" s="5">
        <v>981542135</v>
      </c>
      <c r="E5" s="5">
        <v>1044564564</v>
      </c>
      <c r="F5" s="5">
        <v>1109771276</v>
      </c>
      <c r="G5" s="5">
        <v>1200551122</v>
      </c>
      <c r="H5" s="8">
        <v>1186867655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2" t="s">
        <v>9</v>
      </c>
      <c r="B6" s="10">
        <v>533869177</v>
      </c>
      <c r="C6" s="10">
        <v>760465471</v>
      </c>
      <c r="D6" s="10">
        <v>788302863</v>
      </c>
      <c r="E6" s="10">
        <v>836314419</v>
      </c>
      <c r="F6" s="5">
        <v>888606722</v>
      </c>
      <c r="G6" s="5">
        <v>939904105</v>
      </c>
      <c r="H6" s="8">
        <v>921886344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4" t="s">
        <v>11</v>
      </c>
      <c r="B7" s="13">
        <f t="shared" ref="B7:H7" si="0">B5-B6</f>
        <v>89390833</v>
      </c>
      <c r="C7" s="13">
        <f t="shared" si="0"/>
        <v>183740011</v>
      </c>
      <c r="D7" s="13">
        <f t="shared" si="0"/>
        <v>193239272</v>
      </c>
      <c r="E7" s="13">
        <f t="shared" si="0"/>
        <v>208250145</v>
      </c>
      <c r="F7" s="13">
        <f t="shared" si="0"/>
        <v>221164554</v>
      </c>
      <c r="G7" s="13">
        <f t="shared" si="0"/>
        <v>260647017</v>
      </c>
      <c r="H7" s="13">
        <f t="shared" si="0"/>
        <v>264981311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1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4" t="s">
        <v>19</v>
      </c>
      <c r="B9" s="11">
        <f t="shared" ref="B9:H9" si="1">SUM(B10:B11)</f>
        <v>42934477</v>
      </c>
      <c r="C9" s="11">
        <f t="shared" si="1"/>
        <v>28447947</v>
      </c>
      <c r="D9" s="11">
        <f t="shared" si="1"/>
        <v>33308207</v>
      </c>
      <c r="E9" s="11">
        <f t="shared" si="1"/>
        <v>36625416</v>
      </c>
      <c r="F9" s="11">
        <f t="shared" si="1"/>
        <v>53428513</v>
      </c>
      <c r="G9" s="11">
        <f t="shared" si="1"/>
        <v>37051188</v>
      </c>
      <c r="H9" s="11">
        <f t="shared" si="1"/>
        <v>38675382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17" t="s">
        <v>21</v>
      </c>
      <c r="B10" s="5">
        <v>40653021</v>
      </c>
      <c r="C10" s="5">
        <v>20542479</v>
      </c>
      <c r="D10" s="5">
        <v>25274044</v>
      </c>
      <c r="E10" s="5">
        <v>29645727</v>
      </c>
      <c r="F10" s="5">
        <v>46824835</v>
      </c>
      <c r="G10" s="5">
        <v>30018230</v>
      </c>
      <c r="H10" s="8">
        <v>31409438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17" t="s">
        <v>24</v>
      </c>
      <c r="B11" s="5">
        <v>2281456</v>
      </c>
      <c r="C11" s="5">
        <v>7905468</v>
      </c>
      <c r="D11" s="5">
        <v>8034163</v>
      </c>
      <c r="E11" s="5">
        <v>6979689</v>
      </c>
      <c r="F11" s="5">
        <v>6603678</v>
      </c>
      <c r="G11" s="5">
        <v>7032958</v>
      </c>
      <c r="H11" s="8">
        <v>7265944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4" t="s">
        <v>26</v>
      </c>
      <c r="B13" s="13">
        <f t="shared" ref="B13:H13" si="2">B7-B9</f>
        <v>46456356</v>
      </c>
      <c r="C13" s="13">
        <f t="shared" si="2"/>
        <v>155292064</v>
      </c>
      <c r="D13" s="13">
        <f t="shared" si="2"/>
        <v>159931065</v>
      </c>
      <c r="E13" s="13">
        <f t="shared" si="2"/>
        <v>171624729</v>
      </c>
      <c r="F13" s="13">
        <f t="shared" si="2"/>
        <v>167736041</v>
      </c>
      <c r="G13" s="13">
        <f t="shared" si="2"/>
        <v>223595829</v>
      </c>
      <c r="H13" s="13">
        <f t="shared" si="2"/>
        <v>226305929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19" t="s">
        <v>32</v>
      </c>
      <c r="B14" s="11"/>
      <c r="C14" s="11"/>
      <c r="D14" s="11"/>
      <c r="E14" s="11"/>
      <c r="F14" s="11"/>
      <c r="G14" s="1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17" t="s">
        <v>33</v>
      </c>
      <c r="B15" s="5">
        <v>178346</v>
      </c>
      <c r="C15" s="5">
        <v>192010</v>
      </c>
      <c r="D15" s="5">
        <v>171394</v>
      </c>
      <c r="E15" s="5">
        <v>168814</v>
      </c>
      <c r="F15" s="5">
        <v>2209956</v>
      </c>
      <c r="G15" s="8">
        <v>18046468</v>
      </c>
      <c r="H15" s="8">
        <v>3028360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20" t="s">
        <v>34</v>
      </c>
      <c r="B16" s="5"/>
      <c r="C16" s="5"/>
      <c r="D16" s="5"/>
      <c r="E16" s="5"/>
      <c r="F16" s="5"/>
      <c r="G16" s="8">
        <v>133471</v>
      </c>
      <c r="H16" s="8">
        <v>416961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17" t="s">
        <v>38</v>
      </c>
      <c r="B17" s="5">
        <v>27299282</v>
      </c>
      <c r="C17" s="5">
        <v>98484749</v>
      </c>
      <c r="D17" s="5">
        <v>105614574</v>
      </c>
      <c r="E17" s="5">
        <v>102424526</v>
      </c>
      <c r="F17" s="5">
        <v>108013161</v>
      </c>
      <c r="G17" s="5">
        <v>82297335</v>
      </c>
      <c r="H17" s="8">
        <v>91377036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1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4" t="s">
        <v>41</v>
      </c>
      <c r="B19" s="13">
        <f t="shared" ref="B19:F19" si="3">B13+B15-B17</f>
        <v>19335420</v>
      </c>
      <c r="C19" s="13">
        <f t="shared" si="3"/>
        <v>56999325</v>
      </c>
      <c r="D19" s="13">
        <f t="shared" si="3"/>
        <v>54487885</v>
      </c>
      <c r="E19" s="13">
        <f t="shared" si="3"/>
        <v>69369017</v>
      </c>
      <c r="F19" s="13">
        <f t="shared" si="3"/>
        <v>61932836</v>
      </c>
      <c r="G19" s="13">
        <f t="shared" ref="G19:H19" si="4">G13+G15-G17-G16</f>
        <v>159211491</v>
      </c>
      <c r="H19" s="13">
        <f t="shared" si="4"/>
        <v>137540292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24"/>
      <c r="B20" s="11"/>
      <c r="C20" s="11"/>
      <c r="D20" s="11"/>
      <c r="E20" s="11"/>
      <c r="F20" s="11"/>
      <c r="G20" s="1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9" t="s">
        <v>49</v>
      </c>
      <c r="B21" s="11">
        <f t="shared" ref="B21:H21" si="5">SUM(B22)</f>
        <v>1933542</v>
      </c>
      <c r="C21" s="11">
        <f t="shared" si="5"/>
        <v>5747935</v>
      </c>
      <c r="D21" s="11">
        <f t="shared" si="5"/>
        <v>9565374</v>
      </c>
      <c r="E21" s="11">
        <f t="shared" si="5"/>
        <v>12169120</v>
      </c>
      <c r="F21" s="11">
        <f t="shared" si="5"/>
        <v>8017849</v>
      </c>
      <c r="G21" s="11">
        <f t="shared" si="5"/>
        <v>22157245</v>
      </c>
      <c r="H21" s="11">
        <f t="shared" si="5"/>
        <v>17571081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75" customHeight="1" x14ac:dyDescent="0.25">
      <c r="A22" s="17" t="s">
        <v>51</v>
      </c>
      <c r="B22" s="5">
        <v>1933542</v>
      </c>
      <c r="C22" s="5">
        <v>5747935</v>
      </c>
      <c r="D22" s="5">
        <v>9565374</v>
      </c>
      <c r="E22" s="5">
        <v>12169120</v>
      </c>
      <c r="F22" s="5">
        <v>8017849</v>
      </c>
      <c r="G22" s="5">
        <v>22157245</v>
      </c>
      <c r="H22" s="8">
        <v>17571081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75" customHeight="1" x14ac:dyDescent="0.25">
      <c r="A23" s="4" t="s">
        <v>54</v>
      </c>
      <c r="B23" s="26">
        <f t="shared" ref="B23:G23" si="6">B19-B21</f>
        <v>17401878</v>
      </c>
      <c r="C23" s="26">
        <f t="shared" si="6"/>
        <v>51251390</v>
      </c>
      <c r="D23" s="26">
        <f t="shared" si="6"/>
        <v>44922511</v>
      </c>
      <c r="E23" s="26">
        <f t="shared" si="6"/>
        <v>57199897</v>
      </c>
      <c r="F23" s="26">
        <f t="shared" si="6"/>
        <v>53914987</v>
      </c>
      <c r="G23" s="26">
        <f t="shared" si="6"/>
        <v>137054246</v>
      </c>
      <c r="H23" s="26">
        <f>H19-H21-1</f>
        <v>119969210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75" customHeight="1" x14ac:dyDescent="0.25">
      <c r="A24" s="1"/>
      <c r="B24" s="1"/>
      <c r="C24" s="11"/>
      <c r="D24" s="11"/>
      <c r="E24" s="11"/>
      <c r="F24" s="11"/>
      <c r="G24" s="1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5.75" customHeight="1" x14ac:dyDescent="0.25">
      <c r="A25" s="4" t="s">
        <v>61</v>
      </c>
      <c r="B25" s="28">
        <f>B23/('1'!B38/10)</f>
        <v>1.9774861363636365</v>
      </c>
      <c r="C25" s="28">
        <f>C23/('1'!C38/10)</f>
        <v>5.8240215909090907</v>
      </c>
      <c r="D25" s="28">
        <f>D23/('1'!D38/10)</f>
        <v>4.4922510999999998</v>
      </c>
      <c r="E25" s="28">
        <f>E23/('1'!E38/10)</f>
        <v>1.429997425</v>
      </c>
      <c r="F25" s="28">
        <f>F23/('1'!F38/10)</f>
        <v>0.64957815662650598</v>
      </c>
      <c r="G25" s="28">
        <f>G23/('1'!G38/10)</f>
        <v>1.5011417962760132</v>
      </c>
      <c r="H25" s="28">
        <f>H23/('1'!H38/10)</f>
        <v>1.1837937499383282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customHeight="1" x14ac:dyDescent="0.25">
      <c r="A26" s="19" t="s">
        <v>66</v>
      </c>
      <c r="B26" s="5">
        <f>'1'!B38/10</f>
        <v>8800000</v>
      </c>
      <c r="C26" s="5">
        <f>'1'!C38/10</f>
        <v>8800000</v>
      </c>
      <c r="D26" s="5">
        <f>'1'!D38/10</f>
        <v>10000000</v>
      </c>
      <c r="E26" s="5">
        <f>'1'!E38/10</f>
        <v>40000000</v>
      </c>
      <c r="F26" s="5">
        <f>'1'!F38/10</f>
        <v>83000000</v>
      </c>
      <c r="G26" s="5">
        <f>'1'!G38/10</f>
        <v>91300000</v>
      </c>
      <c r="H26" s="5">
        <f>'1'!H38/10</f>
        <v>101343000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5.75" customHeight="1" x14ac:dyDescent="0.25"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.75" customHeight="1" x14ac:dyDescent="0.25"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.75" customHeight="1" x14ac:dyDescent="0.25"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.75" customHeight="1" x14ac:dyDescent="0.25"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.75" customHeight="1" x14ac:dyDescent="0.25"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.75" customHeight="1" x14ac:dyDescent="0.25"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5.75" customHeight="1" x14ac:dyDescent="0.25"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5.75" customHeight="1" x14ac:dyDescent="0.25"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5.75" customHeight="1" x14ac:dyDescent="0.25"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5.75" customHeight="1" x14ac:dyDescent="0.25"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.75" customHeight="1" x14ac:dyDescent="0.25"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.75" customHeight="1" x14ac:dyDescent="0.25"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.75" customHeight="1" x14ac:dyDescent="0.25"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.75" customHeight="1" x14ac:dyDescent="0.25"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.75" customHeight="1" x14ac:dyDescent="0.25"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.75" customHeight="1" x14ac:dyDescent="0.25"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5.75" customHeight="1" x14ac:dyDescent="0.25"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5.75" customHeight="1" x14ac:dyDescent="0.25"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5.75" customHeight="1" x14ac:dyDescent="0.25"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5.75" customHeight="1" x14ac:dyDescent="0.25"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5.75" customHeight="1" x14ac:dyDescent="0.25"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5.75" customHeight="1" x14ac:dyDescent="0.25">
      <c r="A48" s="1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8:19" ht="15.75" customHeight="1" x14ac:dyDescent="0.25"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8:19" ht="15.75" customHeight="1" x14ac:dyDescent="0.25"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8:19" ht="15.75" customHeight="1" x14ac:dyDescent="0.25"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8:19" ht="15.75" customHeight="1" x14ac:dyDescent="0.25"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8:19" ht="15.75" customHeight="1" x14ac:dyDescent="0.25"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8:19" ht="15.75" customHeight="1" x14ac:dyDescent="0.2"/>
    <row r="55" spans="8:19" ht="15.75" customHeight="1" x14ac:dyDescent="0.2"/>
    <row r="56" spans="8:19" ht="15.75" customHeight="1" x14ac:dyDescent="0.2"/>
    <row r="57" spans="8:19" ht="15.75" customHeight="1" x14ac:dyDescent="0.2"/>
    <row r="58" spans="8:19" ht="15.75" customHeight="1" x14ac:dyDescent="0.2"/>
    <row r="59" spans="8:19" ht="15.75" customHeight="1" x14ac:dyDescent="0.2"/>
    <row r="60" spans="8:19" ht="15.75" customHeight="1" x14ac:dyDescent="0.2"/>
    <row r="61" spans="8:19" ht="15.75" customHeight="1" x14ac:dyDescent="0.2"/>
    <row r="62" spans="8:19" ht="15.75" customHeight="1" x14ac:dyDescent="0.2"/>
    <row r="63" spans="8:19" ht="15.75" customHeight="1" x14ac:dyDescent="0.2"/>
    <row r="64" spans="8:1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defaultColWidth="12.625" defaultRowHeight="15" customHeight="1" x14ac:dyDescent="0.2"/>
  <cols>
    <col min="1" max="1" width="42.75" customWidth="1"/>
    <col min="2" max="2" width="12.75" customWidth="1"/>
    <col min="3" max="3" width="12.625" customWidth="1"/>
    <col min="4" max="4" width="12.75" customWidth="1"/>
    <col min="5" max="6" width="14.75" customWidth="1"/>
    <col min="7" max="7" width="14" customWidth="1"/>
    <col min="8" max="8" width="14.375" customWidth="1"/>
    <col min="9" max="26" width="7.625" customWidth="1"/>
  </cols>
  <sheetData>
    <row r="1" spans="1:16" x14ac:dyDescent="0.25">
      <c r="A1" s="1" t="s">
        <v>0</v>
      </c>
    </row>
    <row r="2" spans="1:16" x14ac:dyDescent="0.25">
      <c r="A2" s="1" t="s">
        <v>1</v>
      </c>
    </row>
    <row r="3" spans="1:16" x14ac:dyDescent="0.25">
      <c r="A3" s="2" t="s">
        <v>4</v>
      </c>
    </row>
    <row r="4" spans="1:16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3">
        <v>2019</v>
      </c>
    </row>
    <row r="5" spans="1:16" x14ac:dyDescent="0.25">
      <c r="A5" s="4" t="s">
        <v>7</v>
      </c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2" t="s">
        <v>10</v>
      </c>
      <c r="B6" s="5"/>
      <c r="C6" s="5"/>
      <c r="D6" s="5"/>
      <c r="E6" s="7">
        <v>1005067762</v>
      </c>
      <c r="F6" s="7">
        <v>1138097355</v>
      </c>
      <c r="G6" s="7">
        <v>1219776361</v>
      </c>
      <c r="H6" s="12">
        <v>1140584251</v>
      </c>
      <c r="I6" s="7"/>
      <c r="J6" s="7"/>
      <c r="K6" s="7"/>
      <c r="L6" s="7"/>
      <c r="M6" s="7"/>
      <c r="N6" s="7"/>
      <c r="O6" s="7"/>
      <c r="P6" s="7"/>
    </row>
    <row r="7" spans="1:16" ht="15.75" x14ac:dyDescent="0.25">
      <c r="A7" s="14" t="s">
        <v>12</v>
      </c>
      <c r="B7" s="5"/>
      <c r="C7" s="5"/>
      <c r="D7" s="5"/>
      <c r="E7" s="7">
        <v>-850120798</v>
      </c>
      <c r="F7" s="7">
        <v>-872730464</v>
      </c>
      <c r="G7" s="7">
        <v>-1033584597</v>
      </c>
      <c r="H7" s="12">
        <v>-1001098905</v>
      </c>
      <c r="I7" s="7"/>
      <c r="J7" s="7"/>
      <c r="K7" s="7"/>
      <c r="L7" s="7"/>
      <c r="M7" s="7"/>
      <c r="N7" s="7"/>
      <c r="O7" s="7"/>
      <c r="P7" s="7"/>
    </row>
    <row r="8" spans="1:16" ht="15.75" x14ac:dyDescent="0.25">
      <c r="A8" s="14" t="s">
        <v>15</v>
      </c>
      <c r="B8" s="5"/>
      <c r="C8" s="5"/>
      <c r="D8" s="5"/>
      <c r="E8" s="7">
        <v>-102424526</v>
      </c>
      <c r="F8" s="7">
        <v>-108013161</v>
      </c>
      <c r="G8" s="7">
        <v>-82297335</v>
      </c>
      <c r="H8" s="12">
        <v>-91377036</v>
      </c>
      <c r="I8" s="7"/>
      <c r="J8" s="7"/>
      <c r="K8" s="7"/>
      <c r="L8" s="7"/>
      <c r="M8" s="7"/>
      <c r="N8" s="7"/>
      <c r="O8" s="7"/>
      <c r="P8" s="7"/>
    </row>
    <row r="9" spans="1:16" ht="15.75" x14ac:dyDescent="0.25">
      <c r="A9" s="14" t="s">
        <v>17</v>
      </c>
      <c r="B9" s="5"/>
      <c r="C9" s="5"/>
      <c r="D9" s="5"/>
      <c r="E9" s="7">
        <v>-10760828</v>
      </c>
      <c r="F9" s="7">
        <v>-14036464</v>
      </c>
      <c r="G9" s="7">
        <v>-10000655</v>
      </c>
      <c r="H9" s="12">
        <v>-7114373</v>
      </c>
      <c r="I9" s="7"/>
      <c r="J9" s="7"/>
      <c r="K9" s="7"/>
      <c r="L9" s="7"/>
      <c r="M9" s="7"/>
      <c r="N9" s="7"/>
      <c r="O9" s="7"/>
      <c r="P9" s="7"/>
    </row>
    <row r="10" spans="1:16" ht="15.75" x14ac:dyDescent="0.25">
      <c r="A10" s="16"/>
      <c r="B10" s="13">
        <f t="shared" ref="B10:H10" si="0">SUM(B6:B9)</f>
        <v>0</v>
      </c>
      <c r="C10" s="13">
        <f t="shared" si="0"/>
        <v>0</v>
      </c>
      <c r="D10" s="13">
        <f t="shared" si="0"/>
        <v>0</v>
      </c>
      <c r="E10" s="18">
        <f t="shared" si="0"/>
        <v>41761610</v>
      </c>
      <c r="F10" s="18">
        <f t="shared" si="0"/>
        <v>143317266</v>
      </c>
      <c r="G10" s="18">
        <f t="shared" si="0"/>
        <v>93893774</v>
      </c>
      <c r="H10" s="18">
        <f t="shared" si="0"/>
        <v>40993937</v>
      </c>
      <c r="I10" s="7"/>
      <c r="J10" s="7"/>
      <c r="K10" s="7"/>
      <c r="L10" s="7"/>
      <c r="M10" s="7"/>
      <c r="N10" s="7"/>
      <c r="O10" s="7"/>
      <c r="P10" s="7"/>
    </row>
    <row r="11" spans="1:16" ht="15.75" x14ac:dyDescent="0.25">
      <c r="A11" s="16"/>
      <c r="B11" s="5"/>
      <c r="C11" s="5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4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 t="s">
        <v>27</v>
      </c>
      <c r="B13" s="5"/>
      <c r="C13" s="5"/>
      <c r="D13" s="5"/>
      <c r="E13" s="7">
        <v>1502473</v>
      </c>
      <c r="F13" s="7">
        <v>-293404363</v>
      </c>
      <c r="G13" s="7">
        <v>105784791</v>
      </c>
      <c r="H13" s="12">
        <v>187280252</v>
      </c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17" t="s">
        <v>29</v>
      </c>
      <c r="B14" s="5"/>
      <c r="C14" s="5"/>
      <c r="D14" s="5"/>
      <c r="E14" s="7">
        <v>-22341070</v>
      </c>
      <c r="F14" s="7">
        <v>-8204781</v>
      </c>
      <c r="G14" s="7">
        <v>-23405031</v>
      </c>
      <c r="H14" s="12">
        <v>-268889224</v>
      </c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17" t="s">
        <v>31</v>
      </c>
      <c r="B15" s="5"/>
      <c r="C15" s="5"/>
      <c r="D15" s="5"/>
      <c r="E15" s="7">
        <v>-752603</v>
      </c>
      <c r="F15" s="7">
        <v>-39944737</v>
      </c>
      <c r="G15" s="7">
        <v>-103904636</v>
      </c>
      <c r="H15" s="12">
        <v>-39158376</v>
      </c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1"/>
      <c r="B16" s="13">
        <f t="shared" ref="B16:H16" si="1">SUM(B13:B15)</f>
        <v>0</v>
      </c>
      <c r="C16" s="13">
        <f t="shared" si="1"/>
        <v>0</v>
      </c>
      <c r="D16" s="13">
        <f t="shared" si="1"/>
        <v>0</v>
      </c>
      <c r="E16" s="18">
        <f t="shared" si="1"/>
        <v>-21591200</v>
      </c>
      <c r="F16" s="18">
        <f t="shared" si="1"/>
        <v>-341553881</v>
      </c>
      <c r="G16" s="18">
        <f t="shared" si="1"/>
        <v>-21524876</v>
      </c>
      <c r="H16" s="18">
        <f t="shared" si="1"/>
        <v>-120767348</v>
      </c>
      <c r="I16" s="7"/>
      <c r="J16" s="7"/>
      <c r="K16" s="7"/>
      <c r="L16" s="7"/>
      <c r="M16" s="7"/>
      <c r="N16" s="7"/>
      <c r="O16" s="7"/>
      <c r="P16" s="7"/>
    </row>
    <row r="17" spans="1:16" x14ac:dyDescent="0.25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4" t="s">
        <v>35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17" t="s">
        <v>37</v>
      </c>
      <c r="B19" s="5"/>
      <c r="C19" s="5"/>
      <c r="D19" s="5"/>
      <c r="E19" s="7">
        <v>0</v>
      </c>
      <c r="F19" s="7">
        <v>430000000</v>
      </c>
      <c r="G19" s="22">
        <v>83000000</v>
      </c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17" t="s">
        <v>40</v>
      </c>
      <c r="B20" s="5"/>
      <c r="C20" s="5"/>
      <c r="D20" s="5"/>
      <c r="E20" s="7">
        <v>-61772814</v>
      </c>
      <c r="F20" s="7">
        <v>-85415889</v>
      </c>
      <c r="G20" s="7">
        <v>151727039</v>
      </c>
      <c r="H20" s="12">
        <v>5226445</v>
      </c>
      <c r="I20" s="7"/>
      <c r="J20" s="7"/>
      <c r="K20" s="7"/>
      <c r="L20" s="7"/>
      <c r="M20" s="7"/>
      <c r="N20" s="7"/>
      <c r="O20" s="7"/>
      <c r="P20" s="7"/>
    </row>
    <row r="21" spans="1:16" ht="15.75" customHeight="1" x14ac:dyDescent="0.25">
      <c r="A21" s="17" t="s">
        <v>42</v>
      </c>
      <c r="B21" s="5"/>
      <c r="C21" s="5"/>
      <c r="D21" s="5"/>
      <c r="E21" s="7">
        <v>40986669</v>
      </c>
      <c r="F21" s="7">
        <v>-142517754</v>
      </c>
      <c r="G21" s="7">
        <v>-218885133</v>
      </c>
      <c r="H21" s="12">
        <v>81619240</v>
      </c>
      <c r="I21" s="7"/>
      <c r="J21" s="7"/>
      <c r="K21" s="7"/>
      <c r="L21" s="7"/>
      <c r="M21" s="7"/>
      <c r="N21" s="7"/>
      <c r="O21" s="7"/>
      <c r="P21" s="7"/>
    </row>
    <row r="22" spans="1:16" ht="15.75" customHeight="1" x14ac:dyDescent="0.25">
      <c r="A22" s="17" t="s">
        <v>44</v>
      </c>
      <c r="B22" s="5"/>
      <c r="C22" s="5"/>
      <c r="D22" s="5"/>
      <c r="E22" s="7"/>
      <c r="F22" s="7"/>
      <c r="G22" s="22">
        <v>-83000000</v>
      </c>
      <c r="H22" s="12">
        <v>-15220696</v>
      </c>
      <c r="I22" s="7"/>
      <c r="J22" s="7"/>
      <c r="K22" s="7"/>
      <c r="L22" s="7"/>
      <c r="M22" s="7"/>
      <c r="N22" s="7"/>
      <c r="O22" s="7"/>
      <c r="P22" s="7"/>
    </row>
    <row r="23" spans="1:16" ht="15.75" customHeight="1" x14ac:dyDescent="0.25">
      <c r="A23" s="1"/>
      <c r="B23" s="13">
        <f t="shared" ref="B23:H23" si="2">SUM(B19:B22)</f>
        <v>0</v>
      </c>
      <c r="C23" s="13">
        <f t="shared" si="2"/>
        <v>0</v>
      </c>
      <c r="D23" s="13">
        <f t="shared" si="2"/>
        <v>0</v>
      </c>
      <c r="E23" s="18">
        <f t="shared" si="2"/>
        <v>-20786145</v>
      </c>
      <c r="F23" s="18">
        <f t="shared" si="2"/>
        <v>202066357</v>
      </c>
      <c r="G23" s="18">
        <f t="shared" si="2"/>
        <v>-67158094</v>
      </c>
      <c r="H23" s="18">
        <f t="shared" si="2"/>
        <v>71624989</v>
      </c>
      <c r="I23" s="7"/>
      <c r="J23" s="7"/>
      <c r="K23" s="7"/>
      <c r="L23" s="7"/>
      <c r="M23" s="7"/>
      <c r="N23" s="7"/>
      <c r="O23" s="7"/>
      <c r="P23" s="7"/>
    </row>
    <row r="24" spans="1:16" ht="15.75" customHeight="1" x14ac:dyDescent="0.25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5">
      <c r="A25" s="1" t="s">
        <v>48</v>
      </c>
      <c r="B25" s="11">
        <f t="shared" ref="B25:H25" si="3">SUM(B10,B16,B23)</f>
        <v>0</v>
      </c>
      <c r="C25" s="11">
        <f t="shared" si="3"/>
        <v>0</v>
      </c>
      <c r="D25" s="11">
        <f t="shared" si="3"/>
        <v>0</v>
      </c>
      <c r="E25" s="25">
        <f t="shared" si="3"/>
        <v>-615735</v>
      </c>
      <c r="F25" s="25">
        <f t="shared" si="3"/>
        <v>3829742</v>
      </c>
      <c r="G25" s="25">
        <f t="shared" si="3"/>
        <v>5210804</v>
      </c>
      <c r="H25" s="25">
        <f t="shared" si="3"/>
        <v>-8148422</v>
      </c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5">
      <c r="A26" s="19" t="s">
        <v>55</v>
      </c>
      <c r="B26" s="5"/>
      <c r="C26" s="5"/>
      <c r="D26" s="5"/>
      <c r="E26" s="7">
        <v>1378547</v>
      </c>
      <c r="F26" s="7">
        <v>762812</v>
      </c>
      <c r="G26" s="7">
        <f>4592554-1504</f>
        <v>4591050</v>
      </c>
      <c r="H26" s="12">
        <v>9801854</v>
      </c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5">
      <c r="A27" s="4" t="s">
        <v>57</v>
      </c>
      <c r="B27" s="11">
        <f t="shared" ref="B27:H27" si="4">SUM(B25:B26)</f>
        <v>0</v>
      </c>
      <c r="C27" s="11">
        <f t="shared" si="4"/>
        <v>0</v>
      </c>
      <c r="D27" s="11">
        <f t="shared" si="4"/>
        <v>0</v>
      </c>
      <c r="E27" s="25">
        <f t="shared" si="4"/>
        <v>762812</v>
      </c>
      <c r="F27" s="25">
        <f t="shared" si="4"/>
        <v>4592554</v>
      </c>
      <c r="G27" s="25">
        <f t="shared" si="4"/>
        <v>9801854</v>
      </c>
      <c r="H27" s="25">
        <f t="shared" si="4"/>
        <v>1653432</v>
      </c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5"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5">
      <c r="A29" s="4" t="s">
        <v>60</v>
      </c>
      <c r="B29" s="1">
        <f>B10/('1'!B38/10)</f>
        <v>0</v>
      </c>
      <c r="C29" s="1">
        <f>C10/('1'!C38/10)</f>
        <v>0</v>
      </c>
      <c r="D29" s="1">
        <f>D10/('1'!D38/10)</f>
        <v>0</v>
      </c>
      <c r="E29" s="27">
        <f>E10/('1'!E38/10)</f>
        <v>1.0440402499999999</v>
      </c>
      <c r="F29" s="27">
        <f>F10/('1'!F38/10)</f>
        <v>1.7267140481927712</v>
      </c>
      <c r="G29" s="27">
        <f>G10/('1'!G38/10)</f>
        <v>1.0284093537787513</v>
      </c>
      <c r="H29" s="27">
        <f>H10/('1'!H38/10)</f>
        <v>0.40450684309720453</v>
      </c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5">
      <c r="A30" s="4" t="s">
        <v>63</v>
      </c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5"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5">
      <c r="H32" s="7"/>
      <c r="I32" s="7"/>
      <c r="J32" s="7"/>
      <c r="K32" s="7"/>
      <c r="L32" s="7"/>
      <c r="M32" s="7"/>
      <c r="N32" s="7"/>
      <c r="O32" s="7"/>
      <c r="P32" s="7"/>
    </row>
    <row r="33" spans="8:16" ht="15.75" customHeight="1" x14ac:dyDescent="0.25">
      <c r="H33" s="7"/>
      <c r="I33" s="7"/>
      <c r="J33" s="7"/>
      <c r="K33" s="7"/>
      <c r="L33" s="7"/>
      <c r="M33" s="7"/>
      <c r="N33" s="7"/>
      <c r="O33" s="7"/>
      <c r="P33" s="7"/>
    </row>
    <row r="34" spans="8:16" ht="15.75" customHeight="1" x14ac:dyDescent="0.25">
      <c r="H34" s="7"/>
      <c r="I34" s="7"/>
      <c r="J34" s="7"/>
      <c r="K34" s="7"/>
      <c r="L34" s="7"/>
      <c r="M34" s="7"/>
      <c r="N34" s="7"/>
      <c r="O34" s="7"/>
      <c r="P34" s="7"/>
    </row>
    <row r="35" spans="8:16" ht="15.75" customHeight="1" x14ac:dyDescent="0.25">
      <c r="H35" s="7"/>
      <c r="I35" s="7"/>
      <c r="J35" s="7"/>
      <c r="K35" s="7"/>
      <c r="L35" s="7"/>
      <c r="M35" s="7"/>
      <c r="N35" s="7"/>
      <c r="O35" s="7"/>
      <c r="P35" s="7"/>
    </row>
    <row r="36" spans="8:16" ht="15.75" customHeight="1" x14ac:dyDescent="0.25">
      <c r="H36" s="7"/>
      <c r="I36" s="7"/>
      <c r="J36" s="7"/>
      <c r="K36" s="7"/>
      <c r="L36" s="7"/>
      <c r="M36" s="7"/>
      <c r="N36" s="7"/>
      <c r="O36" s="7"/>
      <c r="P36" s="7"/>
    </row>
    <row r="37" spans="8:16" ht="15.75" customHeight="1" x14ac:dyDescent="0.25">
      <c r="H37" s="7"/>
      <c r="I37" s="7"/>
      <c r="J37" s="7"/>
      <c r="K37" s="7"/>
      <c r="L37" s="7"/>
      <c r="M37" s="7"/>
      <c r="N37" s="7"/>
      <c r="O37" s="7"/>
      <c r="P37" s="7"/>
    </row>
    <row r="38" spans="8:16" ht="15.75" customHeight="1" x14ac:dyDescent="0.25">
      <c r="H38" s="7"/>
      <c r="I38" s="7"/>
      <c r="J38" s="7"/>
      <c r="K38" s="7"/>
      <c r="L38" s="7"/>
      <c r="M38" s="7"/>
      <c r="N38" s="7"/>
      <c r="O38" s="7"/>
      <c r="P38" s="7"/>
    </row>
    <row r="39" spans="8:16" ht="15.75" customHeight="1" x14ac:dyDescent="0.25">
      <c r="H39" s="7"/>
      <c r="I39" s="7"/>
      <c r="J39" s="7"/>
      <c r="K39" s="7"/>
      <c r="L39" s="7"/>
      <c r="M39" s="7"/>
      <c r="N39" s="7"/>
      <c r="O39" s="7"/>
      <c r="P39" s="7"/>
    </row>
    <row r="40" spans="8:16" ht="15.75" customHeight="1" x14ac:dyDescent="0.25">
      <c r="H40" s="7"/>
      <c r="I40" s="7"/>
      <c r="J40" s="7"/>
      <c r="K40" s="7"/>
      <c r="L40" s="7"/>
      <c r="M40" s="7"/>
      <c r="N40" s="7"/>
      <c r="O40" s="7"/>
      <c r="P40" s="7"/>
    </row>
    <row r="41" spans="8:16" ht="15.75" customHeight="1" x14ac:dyDescent="0.25">
      <c r="H41" s="7"/>
      <c r="I41" s="7"/>
      <c r="J41" s="7"/>
      <c r="K41" s="7"/>
      <c r="L41" s="7"/>
      <c r="M41" s="7"/>
      <c r="N41" s="7"/>
      <c r="O41" s="7"/>
      <c r="P41" s="7"/>
    </row>
    <row r="42" spans="8:16" ht="15.75" customHeight="1" x14ac:dyDescent="0.25">
      <c r="H42" s="7"/>
      <c r="I42" s="7"/>
      <c r="J42" s="7"/>
      <c r="K42" s="7"/>
      <c r="L42" s="7"/>
      <c r="M42" s="7"/>
      <c r="N42" s="7"/>
      <c r="O42" s="7"/>
      <c r="P42" s="7"/>
    </row>
    <row r="43" spans="8:16" ht="15.75" customHeight="1" x14ac:dyDescent="0.25">
      <c r="H43" s="7"/>
      <c r="I43" s="7"/>
      <c r="J43" s="7"/>
      <c r="K43" s="7"/>
      <c r="L43" s="7"/>
      <c r="M43" s="7"/>
      <c r="N43" s="7"/>
      <c r="O43" s="7"/>
      <c r="P43" s="7"/>
    </row>
    <row r="44" spans="8:16" ht="15.75" customHeight="1" x14ac:dyDescent="0.25">
      <c r="H44" s="7"/>
      <c r="I44" s="7"/>
      <c r="J44" s="7"/>
      <c r="K44" s="7"/>
      <c r="L44" s="7"/>
      <c r="M44" s="7"/>
      <c r="N44" s="7"/>
      <c r="O44" s="7"/>
      <c r="P44" s="7"/>
    </row>
    <row r="45" spans="8:16" ht="15.75" customHeight="1" x14ac:dyDescent="0.25">
      <c r="H45" s="7"/>
      <c r="I45" s="7"/>
      <c r="J45" s="7"/>
      <c r="K45" s="7"/>
      <c r="L45" s="7"/>
      <c r="M45" s="7"/>
      <c r="N45" s="7"/>
      <c r="O45" s="7"/>
      <c r="P45" s="7"/>
    </row>
    <row r="46" spans="8:16" ht="15.75" customHeight="1" x14ac:dyDescent="0.25">
      <c r="H46" s="7"/>
      <c r="I46" s="7"/>
      <c r="J46" s="7"/>
      <c r="K46" s="7"/>
      <c r="L46" s="7"/>
      <c r="M46" s="7"/>
      <c r="N46" s="7"/>
      <c r="O46" s="7"/>
      <c r="P46" s="7"/>
    </row>
    <row r="47" spans="8:16" ht="15.75" customHeight="1" x14ac:dyDescent="0.25">
      <c r="H47" s="7"/>
      <c r="I47" s="7"/>
      <c r="J47" s="7"/>
      <c r="K47" s="7"/>
      <c r="L47" s="7"/>
      <c r="M47" s="7"/>
      <c r="N47" s="7"/>
      <c r="O47" s="7"/>
      <c r="P47" s="7"/>
    </row>
    <row r="48" spans="8:16" ht="15.75" customHeight="1" x14ac:dyDescent="0.25">
      <c r="H48" s="7"/>
      <c r="I48" s="7"/>
      <c r="J48" s="7"/>
      <c r="K48" s="7"/>
      <c r="L48" s="7"/>
      <c r="M48" s="7"/>
      <c r="N48" s="7"/>
      <c r="O48" s="7"/>
      <c r="P48" s="7"/>
    </row>
    <row r="49" spans="8:16" ht="15.75" customHeight="1" x14ac:dyDescent="0.25">
      <c r="H49" s="7"/>
      <c r="I49" s="7"/>
      <c r="J49" s="7"/>
      <c r="K49" s="7"/>
      <c r="L49" s="7"/>
      <c r="M49" s="7"/>
      <c r="N49" s="7"/>
      <c r="O49" s="7"/>
      <c r="P49" s="7"/>
    </row>
    <row r="50" spans="8:16" ht="15.75" customHeight="1" x14ac:dyDescent="0.25">
      <c r="H50" s="7"/>
      <c r="I50" s="7"/>
      <c r="J50" s="7"/>
      <c r="K50" s="7"/>
      <c r="L50" s="7"/>
      <c r="M50" s="7"/>
      <c r="N50" s="7"/>
      <c r="O50" s="7"/>
      <c r="P50" s="7"/>
    </row>
    <row r="51" spans="8:16" ht="15.75" customHeight="1" x14ac:dyDescent="0.25">
      <c r="H51" s="7"/>
      <c r="I51" s="7"/>
      <c r="J51" s="7"/>
      <c r="K51" s="7"/>
      <c r="L51" s="7"/>
      <c r="M51" s="7"/>
      <c r="N51" s="7"/>
      <c r="O51" s="7"/>
      <c r="P51" s="7"/>
    </row>
    <row r="52" spans="8:16" ht="15.75" customHeight="1" x14ac:dyDescent="0.25">
      <c r="H52" s="7"/>
      <c r="I52" s="7"/>
      <c r="J52" s="7"/>
      <c r="K52" s="7"/>
      <c r="L52" s="7"/>
      <c r="M52" s="7"/>
      <c r="N52" s="7"/>
      <c r="O52" s="7"/>
      <c r="P52" s="7"/>
    </row>
    <row r="53" spans="8:16" ht="15.75" customHeight="1" x14ac:dyDescent="0.25">
      <c r="H53" s="7"/>
      <c r="I53" s="7"/>
      <c r="J53" s="7"/>
      <c r="K53" s="7"/>
      <c r="L53" s="7"/>
      <c r="M53" s="7"/>
      <c r="N53" s="7"/>
      <c r="O53" s="7"/>
      <c r="P53" s="7"/>
    </row>
    <row r="54" spans="8:16" ht="15.75" customHeight="1" x14ac:dyDescent="0.25">
      <c r="H54" s="7"/>
      <c r="I54" s="7"/>
      <c r="J54" s="7"/>
      <c r="K54" s="7"/>
      <c r="L54" s="7"/>
      <c r="M54" s="7"/>
      <c r="N54" s="7"/>
      <c r="O54" s="7"/>
      <c r="P54" s="7"/>
    </row>
    <row r="55" spans="8:16" ht="15.75" customHeight="1" x14ac:dyDescent="0.25">
      <c r="H55" s="7"/>
      <c r="I55" s="7"/>
      <c r="J55" s="7"/>
      <c r="K55" s="7"/>
      <c r="L55" s="7"/>
      <c r="M55" s="7"/>
      <c r="N55" s="7"/>
      <c r="O55" s="7"/>
      <c r="P55" s="7"/>
    </row>
    <row r="56" spans="8:16" ht="15.75" customHeight="1" x14ac:dyDescent="0.25">
      <c r="H56" s="7"/>
      <c r="I56" s="7"/>
      <c r="J56" s="7"/>
      <c r="K56" s="7"/>
      <c r="L56" s="7"/>
      <c r="M56" s="7"/>
      <c r="N56" s="7"/>
      <c r="O56" s="7"/>
      <c r="P56" s="7"/>
    </row>
    <row r="57" spans="8:16" ht="15.75" customHeight="1" x14ac:dyDescent="0.25">
      <c r="H57" s="7"/>
      <c r="I57" s="7"/>
      <c r="J57" s="7"/>
      <c r="K57" s="7"/>
      <c r="L57" s="7"/>
      <c r="M57" s="7"/>
      <c r="N57" s="7"/>
      <c r="O57" s="7"/>
      <c r="P57" s="7"/>
    </row>
    <row r="58" spans="8:16" ht="15.75" customHeight="1" x14ac:dyDescent="0.25">
      <c r="H58" s="7"/>
      <c r="I58" s="7"/>
      <c r="J58" s="7"/>
      <c r="K58" s="7"/>
      <c r="L58" s="7"/>
      <c r="M58" s="7"/>
      <c r="N58" s="7"/>
      <c r="O58" s="7"/>
      <c r="P58" s="7"/>
    </row>
    <row r="59" spans="8:16" ht="15.75" customHeight="1" x14ac:dyDescent="0.25">
      <c r="H59" s="7"/>
      <c r="I59" s="7"/>
      <c r="J59" s="7"/>
      <c r="K59" s="7"/>
      <c r="L59" s="7"/>
      <c r="M59" s="7"/>
      <c r="N59" s="7"/>
      <c r="O59" s="7"/>
      <c r="P59" s="7"/>
    </row>
    <row r="60" spans="8:16" ht="15.75" customHeight="1" x14ac:dyDescent="0.25">
      <c r="H60" s="7"/>
      <c r="I60" s="7"/>
      <c r="J60" s="7"/>
      <c r="K60" s="7"/>
      <c r="L60" s="7"/>
      <c r="M60" s="7"/>
      <c r="N60" s="7"/>
      <c r="O60" s="7"/>
      <c r="P60" s="7"/>
    </row>
    <row r="61" spans="8:16" ht="15.75" customHeight="1" x14ac:dyDescent="0.25">
      <c r="H61" s="7"/>
      <c r="I61" s="7"/>
      <c r="J61" s="7"/>
      <c r="K61" s="7"/>
      <c r="L61" s="7"/>
      <c r="M61" s="7"/>
      <c r="N61" s="7"/>
      <c r="O61" s="7"/>
      <c r="P61" s="7"/>
    </row>
    <row r="62" spans="8:16" ht="15.75" customHeight="1" x14ac:dyDescent="0.25">
      <c r="H62" s="7"/>
      <c r="I62" s="7"/>
      <c r="J62" s="7"/>
      <c r="K62" s="7"/>
      <c r="L62" s="7"/>
      <c r="M62" s="7"/>
      <c r="N62" s="7"/>
      <c r="O62" s="7"/>
      <c r="P62" s="7"/>
    </row>
    <row r="63" spans="8:16" ht="15.75" customHeight="1" x14ac:dyDescent="0.25">
      <c r="H63" s="7"/>
      <c r="I63" s="7"/>
      <c r="J63" s="7"/>
      <c r="K63" s="7"/>
      <c r="L63" s="7"/>
      <c r="M63" s="7"/>
      <c r="N63" s="7"/>
      <c r="O63" s="7"/>
      <c r="P63" s="7"/>
    </row>
    <row r="64" spans="8:16" ht="15.75" customHeight="1" x14ac:dyDescent="0.25">
      <c r="H64" s="7"/>
      <c r="I64" s="7"/>
      <c r="J64" s="7"/>
      <c r="K64" s="7"/>
      <c r="L64" s="7"/>
      <c r="M64" s="7"/>
      <c r="N64" s="7"/>
      <c r="O64" s="7"/>
      <c r="P64" s="7"/>
    </row>
    <row r="65" spans="8:16" ht="15.75" customHeight="1" x14ac:dyDescent="0.25">
      <c r="H65" s="7"/>
      <c r="I65" s="7"/>
      <c r="J65" s="7"/>
      <c r="K65" s="7"/>
      <c r="L65" s="7"/>
      <c r="M65" s="7"/>
      <c r="N65" s="7"/>
      <c r="O65" s="7"/>
      <c r="P65" s="7"/>
    </row>
    <row r="66" spans="8:16" ht="15.75" customHeight="1" x14ac:dyDescent="0.25">
      <c r="H66" s="7"/>
      <c r="I66" s="7"/>
      <c r="J66" s="7"/>
      <c r="K66" s="7"/>
      <c r="L66" s="7"/>
      <c r="M66" s="7"/>
      <c r="N66" s="7"/>
      <c r="O66" s="7"/>
      <c r="P66" s="7"/>
    </row>
    <row r="67" spans="8:16" ht="15.75" customHeight="1" x14ac:dyDescent="0.25">
      <c r="H67" s="7"/>
      <c r="I67" s="7"/>
      <c r="J67" s="7"/>
      <c r="K67" s="7"/>
      <c r="L67" s="7"/>
      <c r="M67" s="7"/>
      <c r="N67" s="7"/>
      <c r="O67" s="7"/>
      <c r="P67" s="7"/>
    </row>
    <row r="68" spans="8:16" ht="15.75" customHeight="1" x14ac:dyDescent="0.25">
      <c r="H68" s="7"/>
      <c r="I68" s="7"/>
      <c r="J68" s="7"/>
      <c r="K68" s="7"/>
      <c r="L68" s="7"/>
      <c r="M68" s="7"/>
      <c r="N68" s="7"/>
      <c r="O68" s="7"/>
      <c r="P68" s="7"/>
    </row>
    <row r="69" spans="8:16" ht="15.75" customHeight="1" x14ac:dyDescent="0.25">
      <c r="H69" s="7"/>
      <c r="I69" s="7"/>
      <c r="J69" s="7"/>
      <c r="K69" s="7"/>
      <c r="L69" s="7"/>
      <c r="M69" s="7"/>
      <c r="N69" s="7"/>
      <c r="O69" s="7"/>
      <c r="P69" s="7"/>
    </row>
    <row r="70" spans="8:16" ht="15.75" customHeight="1" x14ac:dyDescent="0.25">
      <c r="H70" s="7"/>
      <c r="I70" s="7"/>
      <c r="J70" s="7"/>
      <c r="K70" s="7"/>
      <c r="L70" s="7"/>
      <c r="M70" s="7"/>
      <c r="N70" s="7"/>
      <c r="O70" s="7"/>
      <c r="P70" s="7"/>
    </row>
    <row r="71" spans="8:16" ht="15.75" customHeight="1" x14ac:dyDescent="0.25">
      <c r="H71" s="7"/>
      <c r="I71" s="7"/>
      <c r="J71" s="7"/>
      <c r="K71" s="7"/>
      <c r="L71" s="7"/>
      <c r="M71" s="7"/>
      <c r="N71" s="7"/>
      <c r="O71" s="7"/>
      <c r="P71" s="7"/>
    </row>
    <row r="72" spans="8:16" ht="15.75" customHeight="1" x14ac:dyDescent="0.2"/>
    <row r="73" spans="8:16" ht="15.75" customHeight="1" x14ac:dyDescent="0.2"/>
    <row r="74" spans="8:16" ht="15.75" customHeight="1" x14ac:dyDescent="0.2"/>
    <row r="75" spans="8:16" ht="15.75" customHeight="1" x14ac:dyDescent="0.2"/>
    <row r="76" spans="8:16" ht="15.75" customHeight="1" x14ac:dyDescent="0.2"/>
    <row r="77" spans="8:16" ht="15.75" customHeight="1" x14ac:dyDescent="0.2"/>
    <row r="78" spans="8:16" ht="15.75" customHeight="1" x14ac:dyDescent="0.2"/>
    <row r="79" spans="8:16" ht="15.75" customHeight="1" x14ac:dyDescent="0.2"/>
    <row r="80" spans="8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7" x14ac:dyDescent="0.25">
      <c r="A1" s="1" t="s">
        <v>0</v>
      </c>
    </row>
    <row r="2" spans="1:7" x14ac:dyDescent="0.25">
      <c r="A2" s="1" t="s">
        <v>69</v>
      </c>
    </row>
    <row r="3" spans="1:7" x14ac:dyDescent="0.25">
      <c r="A3" s="2" t="s">
        <v>4</v>
      </c>
    </row>
    <row r="4" spans="1:7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</row>
    <row r="5" spans="1:7" x14ac:dyDescent="0.25">
      <c r="A5" s="2" t="s">
        <v>70</v>
      </c>
      <c r="B5" s="30">
        <f>'2'!B23/'1'!B19</f>
        <v>1.3120793061096321E-2</v>
      </c>
      <c r="C5" s="30">
        <f>'2'!C23/'1'!C19</f>
        <v>3.5306124256519772E-2</v>
      </c>
      <c r="D5" s="30">
        <f>'2'!D23/'1'!D19</f>
        <v>2.9988231852347152E-2</v>
      </c>
      <c r="E5" s="30">
        <f>'2'!E23/'1'!E19</f>
        <v>3.3221810380351532E-2</v>
      </c>
      <c r="F5" s="30">
        <f>'2'!F23/'1'!F19</f>
        <v>2.7485164839829386E-2</v>
      </c>
      <c r="G5" s="30">
        <f>'2'!G23/'1'!G19</f>
        <v>6.9315152621922033E-2</v>
      </c>
    </row>
    <row r="6" spans="1:7" x14ac:dyDescent="0.25">
      <c r="A6" s="2" t="s">
        <v>71</v>
      </c>
      <c r="B6" s="30">
        <f>'2'!B23/'1'!B37</f>
        <v>0.18260017760253036</v>
      </c>
      <c r="C6" s="30">
        <f>'2'!C23/'1'!C37</f>
        <v>0.34971510489592372</v>
      </c>
      <c r="D6" s="30">
        <f>'2'!D23/'1'!D37</f>
        <v>0.22077727292843724</v>
      </c>
      <c r="E6" s="30">
        <f>'2'!E23/'1'!E37</f>
        <v>9.9497902240376204E-2</v>
      </c>
      <c r="F6" s="30">
        <f>'2'!F23/'1'!F37</f>
        <v>5.0920820165428642E-2</v>
      </c>
      <c r="G6" s="30">
        <f>'2'!G23/'1'!G37</f>
        <v>0.11462773957748391</v>
      </c>
    </row>
    <row r="7" spans="1:7" x14ac:dyDescent="0.25">
      <c r="A7" s="2" t="s">
        <v>72</v>
      </c>
      <c r="B7" s="30">
        <f>'1'!B24/'1'!B37</f>
        <v>0.92096701039504081</v>
      </c>
      <c r="C7" s="30">
        <f>'1'!C24/'1'!C37</f>
        <v>3.2931116986226185</v>
      </c>
      <c r="D7" s="30">
        <f>'1'!D24/'1'!D37</f>
        <v>1.9337388996141012</v>
      </c>
      <c r="E7" s="30">
        <f>'1'!E24/'1'!E37</f>
        <v>0.73015053501344707</v>
      </c>
      <c r="F7" s="30">
        <f>'1'!F24/'1'!F37</f>
        <v>0.26183892495609873</v>
      </c>
      <c r="G7" s="30">
        <f>'1'!G24/'1'!G37</f>
        <v>0.32410084604811795</v>
      </c>
    </row>
    <row r="8" spans="1:7" x14ac:dyDescent="0.25">
      <c r="A8" s="2" t="s">
        <v>73</v>
      </c>
      <c r="B8" s="31">
        <f>'1'!B11/'1'!B27</f>
        <v>1.0538350511831553</v>
      </c>
      <c r="C8" s="31">
        <f>'1'!C11/'1'!C27</f>
        <v>1.4326005987079244</v>
      </c>
      <c r="D8" s="31">
        <f>'1'!D11/'1'!D27</f>
        <v>1.2231716582620134</v>
      </c>
      <c r="E8" s="31">
        <f>'1'!E11/'1'!E27</f>
        <v>1.4434744589321984</v>
      </c>
      <c r="F8" s="31">
        <f>'1'!F11/'1'!F27</f>
        <v>2.0756071524327329</v>
      </c>
      <c r="G8" s="31">
        <f>'1'!G11/'1'!G27</f>
        <v>3.1445135761869416</v>
      </c>
    </row>
    <row r="9" spans="1:7" x14ac:dyDescent="0.25">
      <c r="A9" s="2" t="s">
        <v>74</v>
      </c>
      <c r="B9" s="30">
        <f>'2'!B23/'2'!B5</f>
        <v>2.7920735681405261E-2</v>
      </c>
      <c r="C9" s="30">
        <f>'2'!C23/'2'!C5</f>
        <v>5.4279911499179372E-2</v>
      </c>
      <c r="D9" s="30">
        <f>'2'!D23/'2'!D5</f>
        <v>4.5767277224426028E-2</v>
      </c>
      <c r="E9" s="30">
        <f>'2'!E23/'2'!E5</f>
        <v>5.4759561037531039E-2</v>
      </c>
      <c r="F9" s="30">
        <f>'2'!F23/'2'!F5</f>
        <v>4.858207106812882E-2</v>
      </c>
      <c r="G9" s="30">
        <f>'2'!G23/'2'!G5</f>
        <v>0.11415944185007391</v>
      </c>
    </row>
    <row r="10" spans="1:7" x14ac:dyDescent="0.25">
      <c r="A10" s="2" t="s">
        <v>75</v>
      </c>
      <c r="B10" s="30">
        <f>'2'!B13/'2'!B5</f>
        <v>7.4537681312170187E-2</v>
      </c>
      <c r="C10" s="30">
        <f>'2'!C13/'2'!C5</f>
        <v>0.16446850496044885</v>
      </c>
      <c r="D10" s="30">
        <f>'2'!D13/'2'!D5</f>
        <v>0.16293856299913198</v>
      </c>
      <c r="E10" s="30">
        <f>'2'!E13/'2'!E5</f>
        <v>0.16430265290906423</v>
      </c>
      <c r="F10" s="30">
        <f>'2'!F13/'2'!F5</f>
        <v>0.15114469497226382</v>
      </c>
      <c r="G10" s="30">
        <f>'2'!G13/'2'!G5</f>
        <v>0.18624432138092659</v>
      </c>
    </row>
    <row r="11" spans="1:7" x14ac:dyDescent="0.25">
      <c r="A11" s="2" t="s">
        <v>76</v>
      </c>
      <c r="B11" s="30">
        <f>'2'!B23/('1'!B37+'1'!B24)</f>
        <v>9.5056383901657548E-2</v>
      </c>
      <c r="C11" s="30">
        <f>'2'!C23/('1'!C37+'1'!C24)</f>
        <v>8.1459586762702832E-2</v>
      </c>
      <c r="D11" s="30">
        <f>'2'!D23/('1'!D37+'1'!D24)</f>
        <v>7.5254574617215561E-2</v>
      </c>
      <c r="E11" s="30">
        <f>'2'!E23/('1'!E37+'1'!E24)</f>
        <v>5.7508234241364954E-2</v>
      </c>
      <c r="F11" s="30">
        <f>'2'!F23/('1'!F37+'1'!F24)</f>
        <v>4.0354453455460057E-2</v>
      </c>
      <c r="G11" s="30">
        <f>'2'!G23/('1'!G37+'1'!G24)</f>
        <v>8.6570248723576701E-2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2020-04-12T16:13:49Z</dcterms:modified>
</cp:coreProperties>
</file>