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53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C14" i="2"/>
  <c r="D14" i="2"/>
  <c r="E14" i="2"/>
  <c r="F14" i="2"/>
  <c r="G14" i="2"/>
  <c r="H14" i="2"/>
  <c r="H31" i="2"/>
  <c r="H25" i="2"/>
  <c r="H9" i="2"/>
  <c r="H7" i="2"/>
  <c r="D21" i="1"/>
  <c r="E21" i="1"/>
  <c r="F21" i="1"/>
  <c r="G21" i="1"/>
  <c r="H21" i="1"/>
  <c r="H42" i="1"/>
  <c r="H34" i="1"/>
  <c r="H41" i="1" s="1"/>
  <c r="H26" i="1"/>
  <c r="H10" i="1"/>
  <c r="H6" i="1"/>
  <c r="G33" i="3"/>
  <c r="H33" i="3"/>
  <c r="G25" i="3"/>
  <c r="H25" i="3"/>
  <c r="G17" i="3"/>
  <c r="H17" i="3"/>
  <c r="G10" i="3"/>
  <c r="G32" i="3" s="1"/>
  <c r="H10" i="3"/>
  <c r="H32" i="3" s="1"/>
  <c r="H27" i="3" l="1"/>
  <c r="H30" i="3" s="1"/>
  <c r="H13" i="2"/>
  <c r="H21" i="2" s="1"/>
  <c r="H23" i="2" s="1"/>
  <c r="H28" i="2" s="1"/>
  <c r="H30" i="2" s="1"/>
  <c r="H32" i="1"/>
  <c r="H39" i="1" s="1"/>
  <c r="H17" i="1"/>
  <c r="G27" i="3"/>
  <c r="G30" i="3" s="1"/>
  <c r="C33" i="3" l="1"/>
  <c r="D33" i="3"/>
  <c r="E33" i="3"/>
  <c r="F33" i="3"/>
  <c r="B33" i="3"/>
  <c r="C31" i="2"/>
  <c r="D31" i="2"/>
  <c r="E31" i="2"/>
  <c r="F31" i="2"/>
  <c r="G31" i="2"/>
  <c r="B31" i="2"/>
  <c r="C42" i="1"/>
  <c r="D42" i="1"/>
  <c r="E42" i="1"/>
  <c r="F42" i="1"/>
  <c r="G42" i="1"/>
  <c r="B42" i="1"/>
  <c r="B7" i="2"/>
  <c r="B9" i="2"/>
  <c r="B25" i="2"/>
  <c r="B13" i="2" l="1"/>
  <c r="B21" i="2" s="1"/>
  <c r="C21" i="1"/>
  <c r="B21" i="1"/>
  <c r="B25" i="3"/>
  <c r="C25" i="3"/>
  <c r="D25" i="3"/>
  <c r="E25" i="3"/>
  <c r="F25" i="3"/>
  <c r="B17" i="3"/>
  <c r="C17" i="3"/>
  <c r="D17" i="3"/>
  <c r="E17" i="3"/>
  <c r="F17" i="3"/>
  <c r="B10" i="3"/>
  <c r="C10" i="3"/>
  <c r="C32" i="3" s="1"/>
  <c r="D10" i="3"/>
  <c r="D32" i="3" s="1"/>
  <c r="E10" i="3"/>
  <c r="E32" i="3" s="1"/>
  <c r="F10" i="3"/>
  <c r="F32" i="3" s="1"/>
  <c r="D7" i="2"/>
  <c r="C25" i="2"/>
  <c r="D25" i="2"/>
  <c r="E25" i="2"/>
  <c r="F25" i="2"/>
  <c r="G25" i="2"/>
  <c r="C7" i="2"/>
  <c r="E7" i="2"/>
  <c r="F7" i="2"/>
  <c r="G7" i="2"/>
  <c r="C9" i="2"/>
  <c r="D9" i="2"/>
  <c r="E9" i="2"/>
  <c r="F9" i="2"/>
  <c r="G9" i="2"/>
  <c r="B26" i="1"/>
  <c r="C26" i="1"/>
  <c r="D26" i="1"/>
  <c r="E26" i="1"/>
  <c r="F26" i="1"/>
  <c r="G26" i="1"/>
  <c r="B34" i="1"/>
  <c r="C34" i="1"/>
  <c r="D34" i="1"/>
  <c r="E34" i="1"/>
  <c r="F34" i="1"/>
  <c r="G34" i="1"/>
  <c r="B10" i="1"/>
  <c r="C10" i="1"/>
  <c r="D10" i="1"/>
  <c r="E10" i="1"/>
  <c r="F10" i="1"/>
  <c r="G10" i="1"/>
  <c r="B6" i="1"/>
  <c r="C6" i="1"/>
  <c r="D6" i="1"/>
  <c r="E6" i="1"/>
  <c r="F6" i="1"/>
  <c r="G6" i="1"/>
  <c r="B27" i="3" l="1"/>
  <c r="B30" i="3" s="1"/>
  <c r="B23" i="2"/>
  <c r="B28" i="2" s="1"/>
  <c r="B10" i="4"/>
  <c r="E8" i="4"/>
  <c r="D32" i="1"/>
  <c r="D8" i="4"/>
  <c r="D7" i="4"/>
  <c r="E17" i="1"/>
  <c r="G7" i="4"/>
  <c r="C7" i="4"/>
  <c r="D17" i="1"/>
  <c r="G8" i="4"/>
  <c r="C8" i="4"/>
  <c r="B7" i="4"/>
  <c r="F7" i="4"/>
  <c r="F17" i="1"/>
  <c r="F8" i="4"/>
  <c r="B8" i="4"/>
  <c r="E7" i="4"/>
  <c r="F32" i="1"/>
  <c r="F39" i="1" s="1"/>
  <c r="F27" i="3"/>
  <c r="F30" i="3" s="1"/>
  <c r="E27" i="3"/>
  <c r="E30" i="3" s="1"/>
  <c r="D27" i="3"/>
  <c r="D30" i="3" s="1"/>
  <c r="G41" i="1"/>
  <c r="G17" i="1"/>
  <c r="F41" i="1"/>
  <c r="B32" i="1"/>
  <c r="B39" i="1" s="1"/>
  <c r="E41" i="1"/>
  <c r="E32" i="1"/>
  <c r="E39" i="1" s="1"/>
  <c r="C32" i="1"/>
  <c r="C39" i="1" s="1"/>
  <c r="C41" i="1"/>
  <c r="D39" i="1"/>
  <c r="D41" i="1"/>
  <c r="C17" i="1"/>
  <c r="B32" i="3"/>
  <c r="D13" i="2"/>
  <c r="G32" i="1"/>
  <c r="G39" i="1" s="1"/>
  <c r="G13" i="2"/>
  <c r="C27" i="3"/>
  <c r="C30" i="3" s="1"/>
  <c r="C13" i="2"/>
  <c r="B41" i="1"/>
  <c r="B17" i="1"/>
  <c r="F13" i="2"/>
  <c r="E13" i="2"/>
  <c r="C10" i="4" l="1"/>
  <c r="C21" i="2"/>
  <c r="D10" i="4"/>
  <c r="D21" i="2"/>
  <c r="D23" i="2" s="1"/>
  <c r="D28" i="2" s="1"/>
  <c r="E10" i="4"/>
  <c r="E21" i="2"/>
  <c r="F10" i="4"/>
  <c r="F21" i="2"/>
  <c r="F23" i="2" s="1"/>
  <c r="F28" i="2" s="1"/>
  <c r="B11" i="4"/>
  <c r="B30" i="2"/>
  <c r="G10" i="4"/>
  <c r="G21" i="2"/>
  <c r="G23" i="2" s="1"/>
  <c r="G28" i="2" s="1"/>
  <c r="B9" i="4"/>
  <c r="B6" i="4"/>
  <c r="B5" i="4"/>
  <c r="E23" i="2"/>
  <c r="E28" i="2" s="1"/>
  <c r="C23" i="2"/>
  <c r="C28" i="2" s="1"/>
  <c r="C5" i="4" s="1"/>
  <c r="F9" i="4" l="1"/>
  <c r="F11" i="4"/>
  <c r="F6" i="4"/>
  <c r="G9" i="4"/>
  <c r="G11" i="4"/>
  <c r="G6" i="4"/>
  <c r="G5" i="4"/>
  <c r="E30" i="2"/>
  <c r="E9" i="4"/>
  <c r="E6" i="4"/>
  <c r="E11" i="4"/>
  <c r="D9" i="4"/>
  <c r="D11" i="4"/>
  <c r="D6" i="4"/>
  <c r="D5" i="4"/>
  <c r="E5" i="4"/>
  <c r="C9" i="4"/>
  <c r="C6" i="4"/>
  <c r="C11" i="4"/>
  <c r="F5" i="4"/>
  <c r="C30" i="2"/>
  <c r="G30" i="2"/>
  <c r="D30" i="2"/>
  <c r="F30" i="2"/>
</calcChain>
</file>

<file path=xl/sharedStrings.xml><?xml version="1.0" encoding="utf-8"?>
<sst xmlns="http://schemas.openxmlformats.org/spreadsheetml/2006/main" count="91" uniqueCount="84">
  <si>
    <t>ASSETS</t>
  </si>
  <si>
    <t>NON CURRENT ASSETS</t>
  </si>
  <si>
    <t>CURRENT ASSETS</t>
  </si>
  <si>
    <t>Cash and Cash Equivalents</t>
  </si>
  <si>
    <t>Gross Profit</t>
  </si>
  <si>
    <t>Operating Profit</t>
  </si>
  <si>
    <t>Cost of goods sold</t>
  </si>
  <si>
    <t>Inventories</t>
  </si>
  <si>
    <t xml:space="preserve">Acquisition of Fixed Assets </t>
  </si>
  <si>
    <t>Advances,  Deposits and Prepayments</t>
  </si>
  <si>
    <t>Share Capital</t>
  </si>
  <si>
    <t>Property,Plant  and  Equipment</t>
  </si>
  <si>
    <t>Capital Work in Progress</t>
  </si>
  <si>
    <t>Other Income</t>
  </si>
  <si>
    <t>Financial Expenses</t>
  </si>
  <si>
    <t>OLYMPIC ACCESSORIES LIMITED</t>
  </si>
  <si>
    <t>Retained Earnings</t>
  </si>
  <si>
    <t>Deferred Tax Liabilities</t>
  </si>
  <si>
    <t>Short term Borrowings</t>
  </si>
  <si>
    <t>Creditors and Accruals</t>
  </si>
  <si>
    <t>Dividend Payable</t>
  </si>
  <si>
    <t>IPO Refund Liability</t>
  </si>
  <si>
    <t>Selling and Distribution Expenses</t>
  </si>
  <si>
    <t>Administrative Expenses</t>
  </si>
  <si>
    <t>IPO Expenses</t>
  </si>
  <si>
    <t>Loss on Demolish of Factory Building</t>
  </si>
  <si>
    <t>Income Tax Expenses</t>
  </si>
  <si>
    <t>Deferred Tax Expenses</t>
  </si>
  <si>
    <t>Interest Expense</t>
  </si>
  <si>
    <t>Income Tax Paid</t>
  </si>
  <si>
    <t>Foreign Exchange Gain/Loss</t>
  </si>
  <si>
    <t>Trade and other receivables</t>
  </si>
  <si>
    <t>Share Money Deposit</t>
  </si>
  <si>
    <t>Long Term Loan</t>
  </si>
  <si>
    <t>Contribution to WPPF</t>
  </si>
  <si>
    <t>Receipts from Customers and others</t>
  </si>
  <si>
    <t>Payment to Suppliers and Employees</t>
  </si>
  <si>
    <t xml:space="preserve">Advance against Land purchase </t>
  </si>
  <si>
    <t xml:space="preserve">Net Increase in share capital </t>
  </si>
  <si>
    <t>Net Increase in Short term loan from bank</t>
  </si>
  <si>
    <t>Net Decrease in Long term loan from bank</t>
  </si>
  <si>
    <t xml:space="preserve">Net Decrease in Share money deposit </t>
  </si>
  <si>
    <t>Foreign currency gain/(loss)</t>
  </si>
  <si>
    <t>Debt to Equity</t>
  </si>
  <si>
    <t>Current Ratio</t>
  </si>
  <si>
    <t>Net Margin</t>
  </si>
  <si>
    <t>Operating Margin</t>
  </si>
  <si>
    <t>Ratio</t>
  </si>
  <si>
    <t>As at year end</t>
  </si>
  <si>
    <t>Return on Asset (ROA)</t>
  </si>
  <si>
    <t>Return on Equity (ROE)</t>
  </si>
  <si>
    <t>Return on Invested Capital (ROIC)</t>
  </si>
  <si>
    <t>Liabilities and Capital</t>
  </si>
  <si>
    <t>Liabilities</t>
  </si>
  <si>
    <t>Shareholders’ Equity</t>
  </si>
  <si>
    <t>Non Current Liabilities</t>
  </si>
  <si>
    <t>Current Liabilities</t>
  </si>
  <si>
    <t>Net assets value per share</t>
  </si>
  <si>
    <t>Shares to calculate NAVPS</t>
  </si>
  <si>
    <t>Balance Sheet</t>
  </si>
  <si>
    <t>Income Statement</t>
  </si>
  <si>
    <t>Net Revenues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</si>
  <si>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</si>
  <si>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</si>
  <si>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</si>
  <si>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</si>
  <si>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</si>
  <si>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</si>
  <si>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</si>
  <si>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</si>
  <si>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</si>
  <si>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</si>
  <si>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</si>
  <si>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</si>
  <si>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</si>
  <si>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</si>
  <si>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</si>
  <si>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</si>
  <si>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</si>
  <si>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Foreign currency gain/loss</t>
  </si>
  <si>
    <t>Investment in FDR</t>
  </si>
  <si>
    <t>Advance for factory floor rent</t>
  </si>
  <si>
    <t>Payment for investment in FDR</t>
  </si>
  <si>
    <t>Received for advance factory floor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</si>
</sst>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;@"/>
    <numFmt numFmtId="165" formatCode="_(* #,##0.00_);_(* \(#,##0.00\);_(* &quot;-&quot;_);_(@_)"/>
    <numFmt numFmtId="166" formatCode="0.0%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1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1" fontId="1" fillId="0" borderId="0" xfId="0" applyNumberFormat="1" applyFont="1"/>
    <xf numFmtId="41" fontId="0" fillId="0" borderId="0" xfId="0" applyNumberFormat="1" applyFont="1"/>
    <xf numFmtId="41" fontId="0" fillId="0" borderId="0" xfId="0" applyNumberFormat="1" applyFont="1" applyBorder="1"/>
    <xf numFmtId="41" fontId="1" fillId="0" borderId="0" xfId="0" applyNumberFormat="1" applyFont="1" applyBorder="1"/>
    <xf numFmtId="41" fontId="1" fillId="0" borderId="2" xfId="0" applyNumberFormat="1" applyFont="1" applyBorder="1"/>
    <xf numFmtId="41" fontId="0" fillId="0" borderId="0" xfId="0" applyNumberFormat="1" applyBorder="1"/>
    <xf numFmtId="164" fontId="0" fillId="0" borderId="0" xfId="0" applyNumberFormat="1"/>
    <xf numFmtId="165" fontId="1" fillId="0" borderId="0" xfId="0" applyNumberFormat="1" applyFont="1"/>
    <xf numFmtId="165" fontId="1" fillId="0" borderId="3" xfId="0" applyNumberFormat="1" applyFont="1" applyBorder="1"/>
    <xf numFmtId="165" fontId="0" fillId="0" borderId="0" xfId="0" applyNumberFormat="1"/>
    <xf numFmtId="41" fontId="1" fillId="0" borderId="4" xfId="0" applyNumberFormat="1" applyFont="1" applyBorder="1"/>
    <xf numFmtId="41" fontId="0" fillId="0" borderId="0" xfId="0" applyNumberFormat="1" applyAlignment="1">
      <alignment wrapText="1"/>
    </xf>
    <xf numFmtId="41" fontId="3" fillId="0" borderId="4" xfId="0" applyNumberFormat="1" applyFont="1" applyBorder="1"/>
    <xf numFmtId="166" fontId="0" fillId="0" borderId="0" xfId="1" applyNumberFormat="1" applyFont="1"/>
    <xf numFmtId="167" fontId="0" fillId="0" borderId="0" xfId="0" applyNumberFormat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2" fillId="0" borderId="0" xfId="0" applyFont="1"/>
    <xf numFmtId="41" fontId="0" fillId="0" borderId="0" xfId="0" applyNumberFormat="1" applyFont="1" applyFill="1"/>
    <xf numFmtId="41" fontId="0" fillId="0" borderId="0" xfId="0" applyNumberFormat="1" applyFont="1" applyFill="1" applyBorder="1"/>
    <xf numFmtId="41" fontId="0" fillId="0" borderId="0" xfId="0" applyNumberFormat="1" applyFill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2"/>
  <sheetViews>
    <sheetView workbookViewId="0">
      <pane xSplit="1" ySplit="4" topLeftCell="B26" activePane="bottomRight" state="frozen"/>
      <selection pane="topRight" activeCell="B1" sqref="B1"/>
      <selection pane="bottomLeft" activeCell="A6" sqref="A6"/>
      <selection pane="bottomRight" activeCell="J29" sqref="J29"/>
    </sheetView>
  </sheetViews>
  <sheetFormatPr defaultRowHeight="15" x14ac:dyDescent="0.25"/>
  <cols>
    <col min="1" max="1" width="36.42578125" style="1" customWidth="1"/>
    <col min="2" max="2" width="14.28515625" style="1" bestFit="1" customWidth="1"/>
    <col min="3" max="3" width="14" style="1" bestFit="1" customWidth="1"/>
    <col min="4" max="8" width="14.28515625" style="1" bestFit="1" customWidth="1"/>
    <col min="9" max="16384" width="9.140625" style="1"/>
  </cols>
  <sheetData>
    <row r="1" spans="1:8" x14ac:dyDescent="0.25">
      <c r="A1" s="18" t="s">
        <v>15</v>
      </c>
      <c r="B1"/>
      <c r="C1"/>
      <c r="D1"/>
      <c r="E1"/>
      <c r="F1"/>
      <c r="G1"/>
      <c r="H1"/>
    </row>
    <row r="2" spans="1:8" x14ac:dyDescent="0.25">
      <c r="A2" s="18" t="s">
        <v>59</v>
      </c>
      <c r="B2"/>
      <c r="C2"/>
      <c r="D2"/>
      <c r="E2"/>
      <c r="F2"/>
      <c r="G2"/>
      <c r="H2"/>
    </row>
    <row r="3" spans="1:8" x14ac:dyDescent="0.25">
      <c r="A3" s="18" t="s">
        <v>48</v>
      </c>
      <c r="B3"/>
      <c r="C3"/>
      <c r="D3"/>
      <c r="E3"/>
      <c r="F3"/>
      <c r="G3"/>
      <c r="H3"/>
    </row>
    <row r="4" spans="1:8" s="9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x14ac:dyDescent="0.25">
      <c r="A5" s="19" t="s">
        <v>0</v>
      </c>
    </row>
    <row r="6" spans="1:8" x14ac:dyDescent="0.25">
      <c r="A6" s="20" t="s">
        <v>1</v>
      </c>
      <c r="B6" s="3">
        <f t="shared" ref="B6:H6" si="0">SUM(B7:B8)</f>
        <v>817227651</v>
      </c>
      <c r="C6" s="3">
        <f t="shared" si="0"/>
        <v>881461240</v>
      </c>
      <c r="D6" s="3">
        <f t="shared" si="0"/>
        <v>974463201</v>
      </c>
      <c r="E6" s="3">
        <f t="shared" si="0"/>
        <v>1072256718</v>
      </c>
      <c r="F6" s="3">
        <f t="shared" si="0"/>
        <v>1173143743</v>
      </c>
      <c r="G6" s="3">
        <f t="shared" si="0"/>
        <v>1362456466</v>
      </c>
      <c r="H6" s="3">
        <f t="shared" si="0"/>
        <v>1674239829</v>
      </c>
    </row>
    <row r="7" spans="1:8" x14ac:dyDescent="0.25">
      <c r="A7" s="1" t="s">
        <v>11</v>
      </c>
      <c r="B7" s="1">
        <v>817227651</v>
      </c>
      <c r="C7" s="1">
        <v>852521716</v>
      </c>
      <c r="D7" s="1">
        <v>911549005</v>
      </c>
      <c r="E7" s="4">
        <v>884530553</v>
      </c>
      <c r="F7" s="1">
        <v>929218057</v>
      </c>
      <c r="G7" s="1">
        <v>1126400267</v>
      </c>
      <c r="H7" s="1">
        <v>1339531321</v>
      </c>
    </row>
    <row r="8" spans="1:8" x14ac:dyDescent="0.25">
      <c r="A8" s="1" t="s">
        <v>12</v>
      </c>
      <c r="C8" s="1">
        <v>28939524</v>
      </c>
      <c r="D8" s="1">
        <v>62914196</v>
      </c>
      <c r="E8" s="4">
        <v>187726165</v>
      </c>
      <c r="F8" s="1">
        <v>243925686</v>
      </c>
      <c r="G8" s="1">
        <v>236056199</v>
      </c>
      <c r="H8" s="1">
        <v>334708508</v>
      </c>
    </row>
    <row r="9" spans="1:8" x14ac:dyDescent="0.25">
      <c r="E9" s="4"/>
      <c r="F9" s="4"/>
    </row>
    <row r="10" spans="1:8" x14ac:dyDescent="0.25">
      <c r="A10" s="20" t="s">
        <v>2</v>
      </c>
      <c r="B10" s="3">
        <f t="shared" ref="B10:H10" si="1">SUM(B11:B15)</f>
        <v>694872724</v>
      </c>
      <c r="C10" s="3">
        <f t="shared" si="1"/>
        <v>853324198</v>
      </c>
      <c r="D10" s="3">
        <f t="shared" si="1"/>
        <v>1284166178</v>
      </c>
      <c r="E10" s="3">
        <f t="shared" si="1"/>
        <v>1111505634</v>
      </c>
      <c r="F10" s="3">
        <f t="shared" si="1"/>
        <v>1183083519</v>
      </c>
      <c r="G10" s="3">
        <f t="shared" si="1"/>
        <v>1132083667</v>
      </c>
      <c r="H10" s="3">
        <f t="shared" si="1"/>
        <v>988767659</v>
      </c>
    </row>
    <row r="11" spans="1:8" x14ac:dyDescent="0.25">
      <c r="A11" s="4" t="s">
        <v>7</v>
      </c>
      <c r="B11" s="4">
        <v>247647011</v>
      </c>
      <c r="C11" s="4">
        <v>315074791</v>
      </c>
      <c r="D11" s="1">
        <v>386176945</v>
      </c>
      <c r="E11" s="4">
        <v>443754977</v>
      </c>
      <c r="F11" s="4">
        <v>476067506</v>
      </c>
      <c r="G11" s="1">
        <v>472423833</v>
      </c>
      <c r="H11" s="1">
        <v>385817082</v>
      </c>
    </row>
    <row r="12" spans="1:8" x14ac:dyDescent="0.25">
      <c r="A12" s="4" t="s">
        <v>80</v>
      </c>
      <c r="B12" s="4"/>
      <c r="C12" s="4"/>
      <c r="E12" s="4"/>
      <c r="F12" s="4"/>
      <c r="H12" s="1">
        <v>5150800</v>
      </c>
    </row>
    <row r="13" spans="1:8" x14ac:dyDescent="0.25">
      <c r="A13" s="4" t="s">
        <v>31</v>
      </c>
      <c r="B13" s="4">
        <v>361971626</v>
      </c>
      <c r="C13" s="4">
        <v>411141163</v>
      </c>
      <c r="D13" s="1">
        <v>477106484</v>
      </c>
      <c r="E13" s="4">
        <v>563458743</v>
      </c>
      <c r="F13" s="4">
        <v>598942479</v>
      </c>
      <c r="G13" s="1">
        <v>537522177</v>
      </c>
      <c r="H13" s="1">
        <v>485368223</v>
      </c>
    </row>
    <row r="14" spans="1:8" x14ac:dyDescent="0.25">
      <c r="A14" s="4" t="s">
        <v>9</v>
      </c>
      <c r="B14" s="1">
        <v>79930497</v>
      </c>
      <c r="C14" s="4">
        <v>121152229</v>
      </c>
      <c r="D14" s="1">
        <v>30887424</v>
      </c>
      <c r="E14" s="4">
        <v>44302360</v>
      </c>
      <c r="F14" s="4">
        <v>79753283</v>
      </c>
      <c r="G14" s="1">
        <v>77508091</v>
      </c>
      <c r="H14" s="1">
        <v>77694718</v>
      </c>
    </row>
    <row r="15" spans="1:8" x14ac:dyDescent="0.25">
      <c r="A15" s="1" t="s">
        <v>3</v>
      </c>
      <c r="B15" s="1">
        <v>5323590</v>
      </c>
      <c r="C15" s="1">
        <v>5956015</v>
      </c>
      <c r="D15" s="1">
        <v>389995325</v>
      </c>
      <c r="E15" s="1">
        <v>59989554</v>
      </c>
      <c r="F15" s="1">
        <v>28320251</v>
      </c>
      <c r="G15" s="1">
        <v>44629566</v>
      </c>
      <c r="H15" s="1">
        <v>34736836</v>
      </c>
    </row>
    <row r="17" spans="1:8" x14ac:dyDescent="0.25">
      <c r="A17" s="3"/>
      <c r="B17" s="3">
        <f t="shared" ref="B17:H17" si="2">SUM(B6,B10)</f>
        <v>1512100375</v>
      </c>
      <c r="C17" s="3">
        <f t="shared" si="2"/>
        <v>1734785438</v>
      </c>
      <c r="D17" s="3">
        <f t="shared" si="2"/>
        <v>2258629379</v>
      </c>
      <c r="E17" s="3">
        <f t="shared" si="2"/>
        <v>2183762352</v>
      </c>
      <c r="F17" s="3">
        <f t="shared" si="2"/>
        <v>2356227262</v>
      </c>
      <c r="G17" s="3">
        <f t="shared" si="2"/>
        <v>2494540133</v>
      </c>
      <c r="H17" s="3">
        <f t="shared" si="2"/>
        <v>2663007488</v>
      </c>
    </row>
    <row r="19" spans="1:8" ht="15.75" x14ac:dyDescent="0.25">
      <c r="A19" s="21" t="s">
        <v>52</v>
      </c>
    </row>
    <row r="20" spans="1:8" ht="15.75" x14ac:dyDescent="0.25">
      <c r="A20" s="22" t="s">
        <v>53</v>
      </c>
    </row>
    <row r="21" spans="1:8" x14ac:dyDescent="0.25">
      <c r="A21" s="20" t="s">
        <v>55</v>
      </c>
      <c r="B21" s="3">
        <f>SUM(B22:B24)</f>
        <v>177546226</v>
      </c>
      <c r="C21" s="3">
        <f>SUM(C22:C24)</f>
        <v>35757906</v>
      </c>
      <c r="D21" s="3">
        <f t="shared" ref="D21:H21" si="3">SUM(D22:D24)</f>
        <v>41255153</v>
      </c>
      <c r="E21" s="3">
        <f t="shared" si="3"/>
        <v>40918393</v>
      </c>
      <c r="F21" s="3">
        <f t="shared" si="3"/>
        <v>43408189</v>
      </c>
      <c r="G21" s="3">
        <f t="shared" si="3"/>
        <v>49616425</v>
      </c>
      <c r="H21" s="3">
        <f t="shared" si="3"/>
        <v>63541764</v>
      </c>
    </row>
    <row r="22" spans="1:8" s="4" customFormat="1" x14ac:dyDescent="0.25">
      <c r="A22" s="4" t="s">
        <v>33</v>
      </c>
      <c r="B22" s="4">
        <v>153120546</v>
      </c>
    </row>
    <row r="23" spans="1:8" s="4" customFormat="1" x14ac:dyDescent="0.25">
      <c r="A23" s="4" t="s">
        <v>81</v>
      </c>
      <c r="H23" s="4">
        <v>2500000</v>
      </c>
    </row>
    <row r="24" spans="1:8" x14ac:dyDescent="0.25">
      <c r="A24" s="1" t="s">
        <v>17</v>
      </c>
      <c r="B24" s="1">
        <v>24425680</v>
      </c>
      <c r="C24" s="1">
        <v>35757906</v>
      </c>
      <c r="D24" s="1">
        <v>41255153</v>
      </c>
      <c r="E24" s="1">
        <v>40918393</v>
      </c>
      <c r="F24" s="1">
        <v>43408189</v>
      </c>
      <c r="G24" s="1">
        <v>49616425</v>
      </c>
      <c r="H24" s="1">
        <v>61041764</v>
      </c>
    </row>
    <row r="26" spans="1:8" x14ac:dyDescent="0.25">
      <c r="A26" s="20" t="s">
        <v>56</v>
      </c>
      <c r="B26" s="3">
        <f t="shared" ref="B26:H26" si="4">SUM(B27:B30)</f>
        <v>123866965</v>
      </c>
      <c r="C26" s="3">
        <f t="shared" si="4"/>
        <v>115558220</v>
      </c>
      <c r="D26" s="3">
        <f t="shared" si="4"/>
        <v>263527188</v>
      </c>
      <c r="E26" s="3">
        <f t="shared" si="4"/>
        <v>53705697</v>
      </c>
      <c r="F26" s="3">
        <f t="shared" si="4"/>
        <v>45533365</v>
      </c>
      <c r="G26" s="3">
        <f t="shared" si="4"/>
        <v>57541811</v>
      </c>
      <c r="H26" s="3">
        <f t="shared" si="4"/>
        <v>115430912</v>
      </c>
    </row>
    <row r="27" spans="1:8" x14ac:dyDescent="0.25">
      <c r="A27" s="4" t="s">
        <v>18</v>
      </c>
      <c r="B27" s="4">
        <v>103290228</v>
      </c>
      <c r="C27" s="4">
        <v>87972107</v>
      </c>
      <c r="D27" s="4">
        <v>50480472</v>
      </c>
      <c r="E27" s="4">
        <v>14441879</v>
      </c>
      <c r="F27" s="4">
        <v>10250819</v>
      </c>
      <c r="G27" s="1">
        <v>35859423</v>
      </c>
      <c r="H27" s="1">
        <v>101000514</v>
      </c>
    </row>
    <row r="28" spans="1:8" x14ac:dyDescent="0.25">
      <c r="A28" s="1" t="s">
        <v>19</v>
      </c>
      <c r="B28" s="1">
        <v>20576737</v>
      </c>
      <c r="C28" s="1">
        <v>27586113</v>
      </c>
      <c r="D28" s="1">
        <v>50530175</v>
      </c>
      <c r="E28" s="1">
        <v>34167072</v>
      </c>
      <c r="F28" s="1">
        <v>30362521</v>
      </c>
      <c r="G28" s="1">
        <v>16770485</v>
      </c>
      <c r="H28" s="1">
        <v>9531717</v>
      </c>
    </row>
    <row r="29" spans="1:8" x14ac:dyDescent="0.25">
      <c r="A29" s="1" t="s">
        <v>20</v>
      </c>
      <c r="D29" s="1">
        <v>0</v>
      </c>
      <c r="E29" s="1">
        <v>489429</v>
      </c>
      <c r="F29" s="1">
        <v>492708</v>
      </c>
      <c r="G29" s="1">
        <v>499586</v>
      </c>
      <c r="H29" s="1">
        <v>462447</v>
      </c>
    </row>
    <row r="30" spans="1:8" x14ac:dyDescent="0.25">
      <c r="A30" s="1" t="s">
        <v>21</v>
      </c>
      <c r="D30" s="1">
        <v>162516541</v>
      </c>
      <c r="E30" s="1">
        <v>4607317</v>
      </c>
      <c r="F30" s="1">
        <v>4427317</v>
      </c>
      <c r="G30" s="1">
        <v>4412317</v>
      </c>
      <c r="H30" s="1">
        <v>4436234</v>
      </c>
    </row>
    <row r="31" spans="1:8" x14ac:dyDescent="0.25">
      <c r="A31" s="3"/>
      <c r="B31" s="3"/>
      <c r="C31" s="3"/>
      <c r="D31" s="3"/>
      <c r="E31" s="3"/>
    </row>
    <row r="32" spans="1:8" x14ac:dyDescent="0.25">
      <c r="A32" s="3"/>
      <c r="B32" s="3">
        <f>SUM(B21,B26)</f>
        <v>301413191</v>
      </c>
      <c r="C32" s="3">
        <f t="shared" ref="C32:H32" si="5">SUM(C21,C26)</f>
        <v>151316126</v>
      </c>
      <c r="D32" s="3">
        <f t="shared" si="5"/>
        <v>304782341</v>
      </c>
      <c r="E32" s="3">
        <f t="shared" si="5"/>
        <v>94624090</v>
      </c>
      <c r="F32" s="3">
        <f t="shared" si="5"/>
        <v>88941554</v>
      </c>
      <c r="G32" s="3">
        <f t="shared" si="5"/>
        <v>107158236</v>
      </c>
      <c r="H32" s="3">
        <f t="shared" si="5"/>
        <v>178972676</v>
      </c>
    </row>
    <row r="33" spans="1:8" x14ac:dyDescent="0.25">
      <c r="A33" s="3"/>
      <c r="B33" s="3"/>
      <c r="C33" s="3"/>
      <c r="D33" s="3"/>
      <c r="E33" s="3"/>
    </row>
    <row r="34" spans="1:8" x14ac:dyDescent="0.25">
      <c r="A34" s="20" t="s">
        <v>54</v>
      </c>
      <c r="B34" s="3">
        <f t="shared" ref="B34:H34" si="6">SUM(B35:B37)</f>
        <v>1210687184</v>
      </c>
      <c r="C34" s="3">
        <f t="shared" si="6"/>
        <v>1583469312</v>
      </c>
      <c r="D34" s="3">
        <f t="shared" si="6"/>
        <v>1953847038</v>
      </c>
      <c r="E34" s="3">
        <f t="shared" si="6"/>
        <v>2089138262</v>
      </c>
      <c r="F34" s="3">
        <f t="shared" si="6"/>
        <v>2267285708</v>
      </c>
      <c r="G34" s="3">
        <f t="shared" si="6"/>
        <v>2387381897</v>
      </c>
      <c r="H34" s="3">
        <f t="shared" si="6"/>
        <v>2484034812</v>
      </c>
    </row>
    <row r="35" spans="1:8" x14ac:dyDescent="0.25">
      <c r="A35" s="1" t="s">
        <v>10</v>
      </c>
      <c r="B35" s="1">
        <v>12600000</v>
      </c>
      <c r="C35" s="1">
        <v>969100000</v>
      </c>
      <c r="D35" s="1">
        <v>1169100000</v>
      </c>
      <c r="E35" s="1">
        <v>1250937000</v>
      </c>
      <c r="F35" s="1">
        <v>1401049440</v>
      </c>
      <c r="G35" s="1">
        <v>1541154380</v>
      </c>
      <c r="H35" s="1">
        <v>1695269820</v>
      </c>
    </row>
    <row r="36" spans="1:8" x14ac:dyDescent="0.25">
      <c r="A36" s="1" t="s">
        <v>32</v>
      </c>
      <c r="B36" s="1">
        <v>722443220</v>
      </c>
    </row>
    <row r="37" spans="1:8" x14ac:dyDescent="0.25">
      <c r="A37" s="1" t="s">
        <v>16</v>
      </c>
      <c r="B37" s="1">
        <v>475643964</v>
      </c>
      <c r="C37" s="1">
        <v>614369312</v>
      </c>
      <c r="D37" s="1">
        <v>784747038</v>
      </c>
      <c r="E37" s="1">
        <v>838201262</v>
      </c>
      <c r="F37" s="1">
        <v>866236268</v>
      </c>
      <c r="G37" s="1">
        <v>846227517</v>
      </c>
      <c r="H37" s="1">
        <v>788764992</v>
      </c>
    </row>
    <row r="39" spans="1:8" x14ac:dyDescent="0.25">
      <c r="A39" s="3"/>
      <c r="B39" s="3">
        <f t="shared" ref="B39:H39" si="7">SUM(B32,B34)</f>
        <v>1512100375</v>
      </c>
      <c r="C39" s="3">
        <f t="shared" si="7"/>
        <v>1734785438</v>
      </c>
      <c r="D39" s="3">
        <f t="shared" si="7"/>
        <v>2258629379</v>
      </c>
      <c r="E39" s="3">
        <f t="shared" si="7"/>
        <v>2183762352</v>
      </c>
      <c r="F39" s="3">
        <f t="shared" si="7"/>
        <v>2356227262</v>
      </c>
      <c r="G39" s="3">
        <f t="shared" si="7"/>
        <v>2494540133</v>
      </c>
      <c r="H39" s="3">
        <f t="shared" si="7"/>
        <v>2663007488</v>
      </c>
    </row>
    <row r="41" spans="1:8" s="12" customFormat="1" x14ac:dyDescent="0.25">
      <c r="A41" s="23" t="s">
        <v>57</v>
      </c>
      <c r="B41" s="10">
        <f t="shared" ref="B41:H41" si="8">B34/(B35/10)</f>
        <v>960.86284444444448</v>
      </c>
      <c r="C41" s="10">
        <f t="shared" si="8"/>
        <v>16.339586337839233</v>
      </c>
      <c r="D41" s="10">
        <f t="shared" si="8"/>
        <v>16.712403027970232</v>
      </c>
      <c r="E41" s="10">
        <f t="shared" si="8"/>
        <v>16.700587335733136</v>
      </c>
      <c r="F41" s="10">
        <f t="shared" si="8"/>
        <v>16.182767311908709</v>
      </c>
      <c r="G41" s="10">
        <f t="shared" si="8"/>
        <v>15.490867936280335</v>
      </c>
      <c r="H41" s="10">
        <f t="shared" si="8"/>
        <v>14.652740128412125</v>
      </c>
    </row>
    <row r="42" spans="1:8" x14ac:dyDescent="0.25">
      <c r="A42" s="23" t="s">
        <v>58</v>
      </c>
      <c r="B42" s="1">
        <f>B35/10</f>
        <v>1260000</v>
      </c>
      <c r="C42" s="1">
        <f t="shared" ref="C42:H42" si="9">C35/10</f>
        <v>96910000</v>
      </c>
      <c r="D42" s="1">
        <f t="shared" si="9"/>
        <v>116910000</v>
      </c>
      <c r="E42" s="1">
        <f t="shared" si="9"/>
        <v>125093700</v>
      </c>
      <c r="F42" s="1">
        <f t="shared" si="9"/>
        <v>140104944</v>
      </c>
      <c r="G42" s="1">
        <f t="shared" si="9"/>
        <v>154115438</v>
      </c>
      <c r="H42" s="1">
        <f t="shared" si="9"/>
        <v>169526982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54"/>
  <sheetViews>
    <sheetView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J28" sqref="J28"/>
    </sheetView>
  </sheetViews>
  <sheetFormatPr defaultRowHeight="17.25" customHeight="1" x14ac:dyDescent="0.25"/>
  <cols>
    <col min="1" max="1" width="46.5703125" style="1" customWidth="1"/>
    <col min="2" max="3" width="14.7109375" style="1" bestFit="1" customWidth="1"/>
    <col min="4" max="4" width="15.5703125" style="1" bestFit="1" customWidth="1"/>
    <col min="5" max="6" width="15" style="1" bestFit="1" customWidth="1"/>
    <col min="7" max="8" width="14.28515625" style="1" bestFit="1" customWidth="1"/>
    <col min="9" max="16384" width="9.140625" style="1"/>
  </cols>
  <sheetData>
    <row r="1" spans="1:8" ht="15" x14ac:dyDescent="0.25">
      <c r="A1" s="18" t="s">
        <v>15</v>
      </c>
      <c r="B1"/>
      <c r="C1"/>
      <c r="D1"/>
      <c r="E1"/>
      <c r="F1"/>
      <c r="G1"/>
      <c r="H1"/>
    </row>
    <row r="2" spans="1:8" ht="15" x14ac:dyDescent="0.25">
      <c r="A2" s="18" t="s">
        <v>60</v>
      </c>
      <c r="B2"/>
      <c r="C2"/>
      <c r="D2"/>
      <c r="E2"/>
      <c r="F2"/>
      <c r="G2"/>
      <c r="H2"/>
    </row>
    <row r="3" spans="1:8" ht="15" x14ac:dyDescent="0.25">
      <c r="A3" s="18" t="s">
        <v>48</v>
      </c>
      <c r="B3"/>
      <c r="C3"/>
      <c r="D3"/>
      <c r="E3"/>
      <c r="F3"/>
      <c r="G3"/>
      <c r="H3"/>
    </row>
    <row r="4" spans="1:8" s="9" customFormat="1" ht="15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</row>
    <row r="5" spans="1:8" ht="17.25" customHeight="1" x14ac:dyDescent="0.25">
      <c r="A5" s="23" t="s">
        <v>61</v>
      </c>
      <c r="B5" s="1">
        <v>1231471004</v>
      </c>
      <c r="C5" s="1">
        <v>1403179268</v>
      </c>
      <c r="D5" s="1">
        <v>1467513277</v>
      </c>
      <c r="E5" s="1">
        <v>1513067787</v>
      </c>
      <c r="F5" s="1">
        <v>1465328349</v>
      </c>
      <c r="G5" s="1">
        <v>1356740777</v>
      </c>
      <c r="H5" s="1">
        <v>1103799292</v>
      </c>
    </row>
    <row r="6" spans="1:8" ht="17.25" customHeight="1" x14ac:dyDescent="0.25">
      <c r="A6" t="s">
        <v>6</v>
      </c>
      <c r="B6" s="2">
        <v>964306919</v>
      </c>
      <c r="C6" s="2">
        <v>1097416206</v>
      </c>
      <c r="D6" s="2">
        <v>1149258201</v>
      </c>
      <c r="E6" s="2">
        <v>1185873648</v>
      </c>
      <c r="F6" s="1">
        <v>1156675246</v>
      </c>
      <c r="G6" s="1">
        <v>1121749851</v>
      </c>
      <c r="H6" s="1">
        <v>937592125</v>
      </c>
    </row>
    <row r="7" spans="1:8" ht="17.25" customHeight="1" x14ac:dyDescent="0.25">
      <c r="A7" s="23" t="s">
        <v>4</v>
      </c>
      <c r="B7" s="3">
        <f t="shared" ref="B7:H7" si="0">B5-B6</f>
        <v>267164085</v>
      </c>
      <c r="C7" s="3">
        <f t="shared" si="0"/>
        <v>305763062</v>
      </c>
      <c r="D7" s="3">
        <f t="shared" si="0"/>
        <v>318255076</v>
      </c>
      <c r="E7" s="3">
        <f t="shared" si="0"/>
        <v>327194139</v>
      </c>
      <c r="F7" s="13">
        <f t="shared" si="0"/>
        <v>308653103</v>
      </c>
      <c r="G7" s="13">
        <f t="shared" si="0"/>
        <v>234990926</v>
      </c>
      <c r="H7" s="13">
        <f t="shared" si="0"/>
        <v>166207167</v>
      </c>
    </row>
    <row r="8" spans="1:8" ht="17.25" customHeight="1" x14ac:dyDescent="0.25">
      <c r="A8" s="24"/>
      <c r="B8" s="3"/>
      <c r="C8" s="3"/>
      <c r="D8" s="3"/>
      <c r="E8" s="3"/>
    </row>
    <row r="9" spans="1:8" ht="17.25" customHeight="1" x14ac:dyDescent="0.25">
      <c r="A9" s="23" t="s">
        <v>62</v>
      </c>
      <c r="B9" s="3">
        <f t="shared" ref="B9:H9" si="1">SUM(B10:B11)</f>
        <v>46986387</v>
      </c>
      <c r="C9" s="3">
        <f t="shared" si="1"/>
        <v>70469197</v>
      </c>
      <c r="D9" s="3">
        <f t="shared" si="1"/>
        <v>71512668</v>
      </c>
      <c r="E9" s="3">
        <f t="shared" si="1"/>
        <v>60915329</v>
      </c>
      <c r="F9" s="3">
        <f t="shared" si="1"/>
        <v>48751735</v>
      </c>
      <c r="G9" s="3">
        <f t="shared" si="1"/>
        <v>38340704</v>
      </c>
      <c r="H9" s="3">
        <f t="shared" si="1"/>
        <v>35286932</v>
      </c>
    </row>
    <row r="10" spans="1:8" ht="17.25" customHeight="1" x14ac:dyDescent="0.25">
      <c r="A10" s="4" t="s">
        <v>23</v>
      </c>
      <c r="B10" s="4">
        <v>20505069</v>
      </c>
      <c r="C10" s="4">
        <v>31642462</v>
      </c>
      <c r="D10" s="4">
        <v>33501414</v>
      </c>
      <c r="E10" s="4">
        <v>30747307</v>
      </c>
      <c r="F10" s="1">
        <v>28159905</v>
      </c>
      <c r="G10" s="1">
        <v>23366121</v>
      </c>
      <c r="H10" s="1">
        <v>22587784</v>
      </c>
    </row>
    <row r="11" spans="1:8" ht="17.25" customHeight="1" x14ac:dyDescent="0.25">
      <c r="A11" s="4" t="s">
        <v>22</v>
      </c>
      <c r="B11" s="4">
        <v>26481318</v>
      </c>
      <c r="C11" s="4">
        <v>38826735</v>
      </c>
      <c r="D11" s="4">
        <v>38011254</v>
      </c>
      <c r="E11" s="4">
        <v>30168022</v>
      </c>
      <c r="F11" s="1">
        <v>20591830</v>
      </c>
      <c r="G11" s="1">
        <v>14974583</v>
      </c>
      <c r="H11" s="1">
        <v>12699148</v>
      </c>
    </row>
    <row r="12" spans="1:8" ht="17.25" customHeight="1" x14ac:dyDescent="0.25">
      <c r="A12" s="4"/>
    </row>
    <row r="13" spans="1:8" ht="17.25" customHeight="1" x14ac:dyDescent="0.25">
      <c r="A13" s="23" t="s">
        <v>5</v>
      </c>
      <c r="B13" s="3">
        <f t="shared" ref="B13:H13" si="2">B7-B9</f>
        <v>220177698</v>
      </c>
      <c r="C13" s="3">
        <f t="shared" si="2"/>
        <v>235293865</v>
      </c>
      <c r="D13" s="3">
        <f t="shared" si="2"/>
        <v>246742408</v>
      </c>
      <c r="E13" s="3">
        <f t="shared" si="2"/>
        <v>266278810</v>
      </c>
      <c r="F13" s="3">
        <f t="shared" si="2"/>
        <v>259901368</v>
      </c>
      <c r="G13" s="3">
        <f t="shared" si="2"/>
        <v>196650222</v>
      </c>
      <c r="H13" s="3">
        <f t="shared" si="2"/>
        <v>130920235</v>
      </c>
    </row>
    <row r="14" spans="1:8" ht="17.25" customHeight="1" x14ac:dyDescent="0.25">
      <c r="A14" s="25" t="s">
        <v>63</v>
      </c>
      <c r="B14" s="3">
        <f t="shared" ref="B14:G14" si="3">B19+B20+B17-B16-B18-B15</f>
        <v>-69085836</v>
      </c>
      <c r="C14" s="3">
        <f t="shared" si="3"/>
        <v>-66359730</v>
      </c>
      <c r="D14" s="3">
        <f t="shared" si="3"/>
        <v>-47067209</v>
      </c>
      <c r="E14" s="3">
        <f t="shared" si="3"/>
        <v>-64684800</v>
      </c>
      <c r="F14" s="3">
        <f t="shared" si="3"/>
        <v>-56228873</v>
      </c>
      <c r="G14" s="3">
        <f t="shared" si="3"/>
        <v>-59306597</v>
      </c>
      <c r="H14" s="3">
        <f>H19+H20+H17-H16-H18-H15</f>
        <v>-18045750</v>
      </c>
    </row>
    <row r="15" spans="1:8" ht="17.25" customHeight="1" x14ac:dyDescent="0.25">
      <c r="A15" s="4" t="s">
        <v>14</v>
      </c>
      <c r="B15" s="4">
        <v>69085836</v>
      </c>
      <c r="C15" s="4">
        <v>66359730</v>
      </c>
      <c r="D15" s="5">
        <v>38307304</v>
      </c>
      <c r="E15" s="5">
        <v>34301563</v>
      </c>
      <c r="F15" s="1">
        <v>29523638</v>
      </c>
      <c r="G15" s="1">
        <v>25316933</v>
      </c>
      <c r="H15" s="1">
        <v>13138856</v>
      </c>
    </row>
    <row r="16" spans="1:8" ht="17.25" customHeight="1" x14ac:dyDescent="0.25">
      <c r="A16" s="4" t="s">
        <v>24</v>
      </c>
      <c r="B16" s="4"/>
      <c r="C16" s="4"/>
      <c r="D16" s="5">
        <v>33281116</v>
      </c>
      <c r="E16" s="5">
        <v>0</v>
      </c>
      <c r="F16" s="1">
        <v>0</v>
      </c>
    </row>
    <row r="17" spans="1:8" ht="17.25" customHeight="1" x14ac:dyDescent="0.25">
      <c r="A17" s="4" t="s">
        <v>13</v>
      </c>
      <c r="B17" s="4"/>
      <c r="C17" s="4"/>
      <c r="D17" s="5">
        <v>24521211</v>
      </c>
      <c r="E17" s="5">
        <v>5248270</v>
      </c>
      <c r="F17" s="1">
        <v>229189</v>
      </c>
      <c r="G17" s="1">
        <v>113060</v>
      </c>
      <c r="H17" s="1">
        <v>1925265</v>
      </c>
    </row>
    <row r="18" spans="1:8" s="29" customFormat="1" ht="17.25" customHeight="1" x14ac:dyDescent="0.25">
      <c r="A18" s="27" t="s">
        <v>25</v>
      </c>
      <c r="B18" s="27"/>
      <c r="C18" s="27"/>
      <c r="D18" s="28">
        <v>0</v>
      </c>
      <c r="E18" s="28">
        <v>35631507</v>
      </c>
      <c r="F18" s="29">
        <v>34022832</v>
      </c>
      <c r="G18" s="29">
        <v>37776125</v>
      </c>
      <c r="H18" s="29">
        <v>8962558</v>
      </c>
    </row>
    <row r="19" spans="1:8" s="29" customFormat="1" ht="17.25" customHeight="1" x14ac:dyDescent="0.25">
      <c r="A19" s="27" t="s">
        <v>30</v>
      </c>
      <c r="B19" s="27"/>
      <c r="C19" s="27"/>
      <c r="D19" s="28">
        <v>0</v>
      </c>
      <c r="E19" s="28">
        <v>0</v>
      </c>
      <c r="F19" s="29">
        <v>7088408</v>
      </c>
      <c r="G19" s="29">
        <v>3593866</v>
      </c>
      <c r="H19" s="29">
        <v>2121406</v>
      </c>
    </row>
    <row r="20" spans="1:8" s="29" customFormat="1" ht="17.25" customHeight="1" x14ac:dyDescent="0.25">
      <c r="A20" s="27" t="s">
        <v>42</v>
      </c>
      <c r="B20" s="27"/>
      <c r="C20" s="27"/>
      <c r="D20" s="28"/>
      <c r="E20" s="28"/>
      <c r="G20" s="29">
        <v>79535</v>
      </c>
      <c r="H20" s="29">
        <v>8993</v>
      </c>
    </row>
    <row r="21" spans="1:8" s="3" customFormat="1" ht="17.25" customHeight="1" x14ac:dyDescent="0.25">
      <c r="A21" s="23" t="s">
        <v>64</v>
      </c>
      <c r="B21" s="3">
        <f t="shared" ref="B21:H21" si="4">B13+B14</f>
        <v>151091862</v>
      </c>
      <c r="C21" s="3">
        <f t="shared" si="4"/>
        <v>168934135</v>
      </c>
      <c r="D21" s="3">
        <f t="shared" si="4"/>
        <v>199675199</v>
      </c>
      <c r="E21" s="3">
        <f t="shared" si="4"/>
        <v>201594010</v>
      </c>
      <c r="F21" s="3">
        <f t="shared" si="4"/>
        <v>203672495</v>
      </c>
      <c r="G21" s="3">
        <f t="shared" si="4"/>
        <v>137343625</v>
      </c>
      <c r="H21" s="3">
        <f t="shared" si="4"/>
        <v>112874485</v>
      </c>
    </row>
    <row r="22" spans="1:8" ht="17.25" customHeight="1" x14ac:dyDescent="0.25">
      <c r="A22" t="s">
        <v>34</v>
      </c>
      <c r="B22" s="4"/>
      <c r="C22" s="4">
        <v>8044483</v>
      </c>
      <c r="D22" s="5"/>
      <c r="E22" s="5"/>
    </row>
    <row r="23" spans="1:8" ht="17.25" customHeight="1" x14ac:dyDescent="0.25">
      <c r="A23" s="23" t="s">
        <v>65</v>
      </c>
      <c r="B23" s="3">
        <f t="shared" ref="B23:H23" si="5">B21-B22</f>
        <v>151091862</v>
      </c>
      <c r="C23" s="3">
        <f t="shared" si="5"/>
        <v>160889652</v>
      </c>
      <c r="D23" s="3">
        <f t="shared" si="5"/>
        <v>199675199</v>
      </c>
      <c r="E23" s="3">
        <f t="shared" si="5"/>
        <v>201594010</v>
      </c>
      <c r="F23" s="3">
        <f t="shared" si="5"/>
        <v>203672495</v>
      </c>
      <c r="G23" s="3">
        <f t="shared" si="5"/>
        <v>137343625</v>
      </c>
      <c r="H23" s="3">
        <f t="shared" si="5"/>
        <v>112874485</v>
      </c>
    </row>
    <row r="24" spans="1:8" ht="17.25" customHeight="1" x14ac:dyDescent="0.25">
      <c r="B24" s="6"/>
      <c r="C24" s="6"/>
      <c r="D24" s="6"/>
      <c r="E24" s="3"/>
      <c r="F24" s="3"/>
    </row>
    <row r="25" spans="1:8" ht="17.25" customHeight="1" x14ac:dyDescent="0.25">
      <c r="A25" s="20" t="s">
        <v>66</v>
      </c>
      <c r="B25" s="6">
        <f t="shared" ref="B25:H25" si="6">SUM(B26:B27)</f>
        <v>-17271416</v>
      </c>
      <c r="C25" s="6">
        <f t="shared" si="6"/>
        <v>-22164304</v>
      </c>
      <c r="D25" s="6">
        <f t="shared" si="6"/>
        <v>-28024550</v>
      </c>
      <c r="E25" s="6">
        <f t="shared" si="6"/>
        <v>-25847786</v>
      </c>
      <c r="F25" s="6">
        <f t="shared" si="6"/>
        <v>-25525050</v>
      </c>
      <c r="G25" s="6">
        <f t="shared" si="6"/>
        <v>-17247436</v>
      </c>
      <c r="H25" s="6">
        <f t="shared" si="6"/>
        <v>-16221571</v>
      </c>
    </row>
    <row r="26" spans="1:8" ht="17.25" customHeight="1" x14ac:dyDescent="0.25">
      <c r="A26" s="4" t="s">
        <v>26</v>
      </c>
      <c r="B26" s="4">
        <v>-9616861</v>
      </c>
      <c r="C26" s="5">
        <v>-10832078</v>
      </c>
      <c r="D26" s="5">
        <v>-23800227</v>
      </c>
      <c r="E26" s="4">
        <v>-26184546</v>
      </c>
      <c r="F26" s="1">
        <v>-23035254</v>
      </c>
      <c r="G26" s="1">
        <v>-11039200</v>
      </c>
      <c r="H26" s="1">
        <v>-4796232</v>
      </c>
    </row>
    <row r="27" spans="1:8" ht="17.25" customHeight="1" x14ac:dyDescent="0.25">
      <c r="A27" s="4" t="s">
        <v>27</v>
      </c>
      <c r="B27" s="4">
        <v>-7654555</v>
      </c>
      <c r="C27" s="5">
        <v>-11332226</v>
      </c>
      <c r="D27" s="5">
        <v>-4224323</v>
      </c>
      <c r="E27" s="4">
        <v>336760</v>
      </c>
      <c r="F27" s="4">
        <v>-2489796</v>
      </c>
      <c r="G27" s="1">
        <v>-6208236</v>
      </c>
      <c r="H27" s="1">
        <v>-11425339</v>
      </c>
    </row>
    <row r="28" spans="1:8" ht="17.25" customHeight="1" x14ac:dyDescent="0.25">
      <c r="A28" s="23" t="s">
        <v>67</v>
      </c>
      <c r="B28" s="7">
        <f t="shared" ref="B28:H28" si="7">B23+B25</f>
        <v>133820446</v>
      </c>
      <c r="C28" s="7">
        <f t="shared" si="7"/>
        <v>138725348</v>
      </c>
      <c r="D28" s="7">
        <f t="shared" si="7"/>
        <v>171650649</v>
      </c>
      <c r="E28" s="7">
        <f t="shared" si="7"/>
        <v>175746224</v>
      </c>
      <c r="F28" s="7">
        <f t="shared" si="7"/>
        <v>178147445</v>
      </c>
      <c r="G28" s="7">
        <f t="shared" si="7"/>
        <v>120096189</v>
      </c>
      <c r="H28" s="7">
        <f t="shared" si="7"/>
        <v>96652914</v>
      </c>
    </row>
    <row r="29" spans="1:8" ht="17.25" customHeight="1" x14ac:dyDescent="0.25">
      <c r="A29" s="24"/>
      <c r="B29" s="6"/>
      <c r="C29" s="6"/>
      <c r="D29" s="6"/>
      <c r="E29" s="6"/>
      <c r="F29" s="6"/>
    </row>
    <row r="30" spans="1:8" s="12" customFormat="1" ht="17.25" customHeight="1" x14ac:dyDescent="0.25">
      <c r="A30" s="23" t="s">
        <v>68</v>
      </c>
      <c r="B30" s="11">
        <f>B28/('1'!B35/10)</f>
        <v>106.20670317460318</v>
      </c>
      <c r="C30" s="11">
        <f>C28/('1'!C35/10)</f>
        <v>1.4314864100712001</v>
      </c>
      <c r="D30" s="11">
        <f>D28/('1'!D35/10)</f>
        <v>1.4682289710033358</v>
      </c>
      <c r="E30" s="11">
        <f>E28/('1'!E35/10)</f>
        <v>1.4049166664668165</v>
      </c>
      <c r="F30" s="11">
        <f>F28/('1'!F35/10)</f>
        <v>1.2715286121523306</v>
      </c>
      <c r="G30" s="11">
        <f>G28/('1'!G35/10)</f>
        <v>0.77926125090725828</v>
      </c>
      <c r="H30" s="11">
        <f>H28/('1'!H35/10)</f>
        <v>0.57013292432705487</v>
      </c>
    </row>
    <row r="31" spans="1:8" ht="17.25" customHeight="1" x14ac:dyDescent="0.25">
      <c r="A31" s="25" t="s">
        <v>69</v>
      </c>
      <c r="B31" s="1">
        <f>'1'!B35/10</f>
        <v>1260000</v>
      </c>
      <c r="C31" s="1">
        <f>'1'!C35/10</f>
        <v>96910000</v>
      </c>
      <c r="D31" s="1">
        <f>'1'!D35/10</f>
        <v>116910000</v>
      </c>
      <c r="E31" s="1">
        <f>'1'!E35/10</f>
        <v>125093700</v>
      </c>
      <c r="F31" s="1">
        <f>'1'!F35/10</f>
        <v>140104944</v>
      </c>
      <c r="G31" s="1">
        <f>'1'!G35/10</f>
        <v>154115438</v>
      </c>
      <c r="H31" s="1">
        <f>'1'!H35/10</f>
        <v>169526982</v>
      </c>
    </row>
    <row r="54" spans="1:1" ht="17.25" customHeight="1" x14ac:dyDescent="0.25">
      <c r="A54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3"/>
  <sheetViews>
    <sheetView tabSelected="1" workbookViewId="0">
      <pane xSplit="1" ySplit="4" topLeftCell="B20" activePane="bottomRight" state="frozen"/>
      <selection pane="topRight" activeCell="B1" sqref="B1"/>
      <selection pane="bottomLeft" activeCell="A6" sqref="A6"/>
      <selection pane="bottomRight" activeCell="C38" sqref="C38"/>
    </sheetView>
  </sheetViews>
  <sheetFormatPr defaultRowHeight="15" x14ac:dyDescent="0.25"/>
  <cols>
    <col min="1" max="1" width="38.7109375" style="1" customWidth="1"/>
    <col min="2" max="2" width="14.7109375" style="1" bestFit="1" customWidth="1"/>
    <col min="3" max="9" width="15" style="1" bestFit="1" customWidth="1"/>
    <col min="10" max="16384" width="9.140625" style="1"/>
  </cols>
  <sheetData>
    <row r="1" spans="1:9" x14ac:dyDescent="0.25">
      <c r="A1" s="18" t="s">
        <v>15</v>
      </c>
      <c r="B1"/>
      <c r="C1"/>
      <c r="D1"/>
      <c r="E1"/>
      <c r="F1"/>
      <c r="G1"/>
      <c r="H1"/>
      <c r="I1"/>
    </row>
    <row r="2" spans="1:9" x14ac:dyDescent="0.25">
      <c r="A2" s="18" t="s">
        <v>70</v>
      </c>
      <c r="B2"/>
      <c r="C2"/>
      <c r="D2"/>
      <c r="E2"/>
      <c r="F2"/>
      <c r="G2"/>
      <c r="H2"/>
      <c r="I2"/>
    </row>
    <row r="3" spans="1:9" x14ac:dyDescent="0.25">
      <c r="A3" s="18" t="s">
        <v>48</v>
      </c>
      <c r="B3"/>
      <c r="C3"/>
      <c r="D3"/>
      <c r="E3"/>
      <c r="F3"/>
      <c r="G3"/>
      <c r="H3"/>
      <c r="I3"/>
    </row>
    <row r="4" spans="1:9" s="9" customFormat="1" x14ac:dyDescent="0.25">
      <c r="A4"/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  <c r="I4"/>
    </row>
    <row r="5" spans="1:9" x14ac:dyDescent="0.25">
      <c r="A5" s="23" t="s">
        <v>71</v>
      </c>
    </row>
    <row r="6" spans="1:9" x14ac:dyDescent="0.25">
      <c r="A6" s="1" t="s">
        <v>35</v>
      </c>
      <c r="B6" s="1">
        <v>1201051419</v>
      </c>
      <c r="C6" s="1">
        <v>1354009731</v>
      </c>
      <c r="D6" s="1">
        <v>1426069167</v>
      </c>
      <c r="E6" s="1">
        <v>1431963798</v>
      </c>
      <c r="F6" s="1">
        <v>1437162210</v>
      </c>
      <c r="G6" s="1">
        <v>1421868005</v>
      </c>
      <c r="H6" s="1">
        <v>1159999917</v>
      </c>
    </row>
    <row r="7" spans="1:9" x14ac:dyDescent="0.25">
      <c r="A7" s="4" t="s">
        <v>36</v>
      </c>
      <c r="B7" s="1">
        <v>-1005987912</v>
      </c>
      <c r="C7" s="1">
        <v>-1176513701</v>
      </c>
      <c r="D7" s="1">
        <v>-1247460036</v>
      </c>
      <c r="E7" s="1">
        <v>-1269805621</v>
      </c>
      <c r="F7" s="1">
        <v>-1208424778</v>
      </c>
      <c r="G7" s="1">
        <v>-1096251477</v>
      </c>
      <c r="H7" s="1">
        <v>-821631051</v>
      </c>
    </row>
    <row r="8" spans="1:9" x14ac:dyDescent="0.25">
      <c r="A8" s="4" t="s">
        <v>28</v>
      </c>
      <c r="B8" s="1">
        <v>-69085836</v>
      </c>
      <c r="C8" s="1">
        <v>-66359730</v>
      </c>
      <c r="D8" s="1">
        <v>-38300924</v>
      </c>
      <c r="E8" s="1">
        <v>-34234817</v>
      </c>
      <c r="F8" s="1">
        <v>-29523638</v>
      </c>
      <c r="G8" s="1">
        <v>-25316933</v>
      </c>
      <c r="H8" s="1">
        <v>-13138856</v>
      </c>
    </row>
    <row r="9" spans="1:9" x14ac:dyDescent="0.25">
      <c r="A9" s="4" t="s">
        <v>29</v>
      </c>
      <c r="B9" s="1">
        <v>-9616861</v>
      </c>
      <c r="C9" s="1">
        <v>-10832078</v>
      </c>
      <c r="D9" s="1">
        <v>-6875991</v>
      </c>
      <c r="E9" s="1">
        <v>-26015545</v>
      </c>
      <c r="F9" s="1">
        <v>-30837453</v>
      </c>
      <c r="G9" s="1">
        <v>-19311937</v>
      </c>
      <c r="H9" s="1">
        <v>-5814535</v>
      </c>
    </row>
    <row r="10" spans="1:9" ht="15.75" x14ac:dyDescent="0.25">
      <c r="A10" s="26"/>
      <c r="B10" s="13">
        <f t="shared" ref="B10:H10" si="0">SUM(B6:B9)</f>
        <v>116360810</v>
      </c>
      <c r="C10" s="13">
        <f t="shared" si="0"/>
        <v>100304222</v>
      </c>
      <c r="D10" s="13">
        <f t="shared" si="0"/>
        <v>133432216</v>
      </c>
      <c r="E10" s="13">
        <f t="shared" si="0"/>
        <v>101907815</v>
      </c>
      <c r="F10" s="13">
        <f t="shared" si="0"/>
        <v>168376341</v>
      </c>
      <c r="G10" s="13">
        <f t="shared" si="0"/>
        <v>280987658</v>
      </c>
      <c r="H10" s="13">
        <f t="shared" si="0"/>
        <v>319415475</v>
      </c>
      <c r="I10" s="13"/>
    </row>
    <row r="11" spans="1:9" ht="15.75" x14ac:dyDescent="0.25">
      <c r="A11" s="26"/>
    </row>
    <row r="12" spans="1:9" x14ac:dyDescent="0.25">
      <c r="A12" s="23" t="s">
        <v>72</v>
      </c>
    </row>
    <row r="13" spans="1:9" x14ac:dyDescent="0.25">
      <c r="A13" s="14" t="s">
        <v>8</v>
      </c>
      <c r="B13" s="1">
        <v>-188347420</v>
      </c>
      <c r="C13" s="1">
        <v>-47850386</v>
      </c>
      <c r="D13" s="1">
        <v>-40443141</v>
      </c>
      <c r="E13" s="1">
        <v>-14774034</v>
      </c>
      <c r="F13" s="1">
        <v>-31115284</v>
      </c>
      <c r="G13" s="1">
        <v>-57967060</v>
      </c>
      <c r="H13" s="1">
        <v>-60779357</v>
      </c>
    </row>
    <row r="14" spans="1:9" x14ac:dyDescent="0.25">
      <c r="A14" s="14" t="s">
        <v>12</v>
      </c>
      <c r="C14" s="1">
        <v>-28939524</v>
      </c>
      <c r="D14" s="1">
        <v>-33974672</v>
      </c>
      <c r="E14" s="1">
        <v>-187726165</v>
      </c>
      <c r="F14" s="1">
        <v>-166562580</v>
      </c>
      <c r="G14" s="1">
        <v>-236056199</v>
      </c>
      <c r="H14" s="1">
        <v>-332331309</v>
      </c>
    </row>
    <row r="15" spans="1:9" x14ac:dyDescent="0.25">
      <c r="A15" s="14" t="s">
        <v>82</v>
      </c>
      <c r="H15" s="1">
        <v>-5150800</v>
      </c>
    </row>
    <row r="16" spans="1:9" x14ac:dyDescent="0.25">
      <c r="A16" s="14" t="s">
        <v>37</v>
      </c>
      <c r="C16" s="1">
        <v>-88500000</v>
      </c>
      <c r="D16" s="1">
        <v>0</v>
      </c>
      <c r="E16" s="1">
        <v>4500000</v>
      </c>
      <c r="F16" s="1">
        <v>2000000</v>
      </c>
      <c r="G16" s="1">
        <v>3664900</v>
      </c>
      <c r="H16" s="1">
        <v>1316400</v>
      </c>
    </row>
    <row r="17" spans="1:9" x14ac:dyDescent="0.25">
      <c r="A17" s="24"/>
      <c r="B17" s="13">
        <f t="shared" ref="B17:H17" si="1">SUM(B13:B16)</f>
        <v>-188347420</v>
      </c>
      <c r="C17" s="13">
        <f t="shared" si="1"/>
        <v>-165289910</v>
      </c>
      <c r="D17" s="13">
        <f t="shared" si="1"/>
        <v>-74417813</v>
      </c>
      <c r="E17" s="13">
        <f t="shared" si="1"/>
        <v>-198000199</v>
      </c>
      <c r="F17" s="13">
        <f t="shared" si="1"/>
        <v>-195677864</v>
      </c>
      <c r="G17" s="13">
        <f t="shared" si="1"/>
        <v>-290358359</v>
      </c>
      <c r="H17" s="13">
        <f t="shared" si="1"/>
        <v>-396945066</v>
      </c>
      <c r="I17" s="13"/>
    </row>
    <row r="18" spans="1:9" x14ac:dyDescent="0.25">
      <c r="A18"/>
    </row>
    <row r="19" spans="1:9" x14ac:dyDescent="0.25">
      <c r="A19" s="23" t="s">
        <v>73</v>
      </c>
    </row>
    <row r="20" spans="1:9" x14ac:dyDescent="0.25">
      <c r="A20" s="4" t="s">
        <v>38</v>
      </c>
      <c r="B20" s="4"/>
      <c r="C20" s="4">
        <v>234056780</v>
      </c>
      <c r="D20" s="4">
        <v>200000000</v>
      </c>
      <c r="E20" s="4">
        <v>0</v>
      </c>
      <c r="F20" s="4">
        <v>0</v>
      </c>
      <c r="G20" s="4"/>
      <c r="H20" s="4"/>
      <c r="I20" s="4"/>
    </row>
    <row r="21" spans="1:9" x14ac:dyDescent="0.25">
      <c r="A21" s="4" t="s">
        <v>83</v>
      </c>
      <c r="B21" s="4"/>
      <c r="C21" s="4"/>
      <c r="D21" s="4"/>
      <c r="E21" s="4"/>
      <c r="F21" s="4"/>
      <c r="G21" s="4"/>
      <c r="H21" s="4">
        <v>2500000</v>
      </c>
      <c r="I21" s="4"/>
    </row>
    <row r="22" spans="1:9" x14ac:dyDescent="0.25">
      <c r="A22" s="4" t="s">
        <v>39</v>
      </c>
      <c r="B22" s="4">
        <v>17579757</v>
      </c>
      <c r="C22" s="4">
        <v>-15318121</v>
      </c>
      <c r="D22" s="1">
        <v>-37491635</v>
      </c>
      <c r="E22" s="4">
        <v>-36038593</v>
      </c>
      <c r="F22" s="4">
        <v>-4191060</v>
      </c>
      <c r="G22" s="4">
        <v>25608604</v>
      </c>
      <c r="H22" s="4">
        <v>65141091</v>
      </c>
      <c r="I22" s="4"/>
    </row>
    <row r="23" spans="1:9" x14ac:dyDescent="0.25">
      <c r="A23" s="4" t="s">
        <v>40</v>
      </c>
      <c r="B23" s="4">
        <v>-57442328</v>
      </c>
      <c r="C23" s="4">
        <v>-153120546</v>
      </c>
      <c r="D23" s="4">
        <v>0</v>
      </c>
      <c r="E23" s="4">
        <v>-39965571</v>
      </c>
      <c r="F23" s="4">
        <v>3280</v>
      </c>
      <c r="G23" s="4">
        <v>6877</v>
      </c>
      <c r="H23" s="4">
        <v>-37139</v>
      </c>
      <c r="I23" s="4"/>
    </row>
    <row r="24" spans="1:9" x14ac:dyDescent="0.25">
      <c r="A24" s="4" t="s">
        <v>41</v>
      </c>
      <c r="B24" s="4">
        <v>101305399</v>
      </c>
      <c r="C24" s="4"/>
      <c r="D24" s="4">
        <v>162516541</v>
      </c>
      <c r="E24" s="4">
        <v>-157909224</v>
      </c>
      <c r="F24" s="4">
        <v>-180000</v>
      </c>
      <c r="G24" s="4">
        <v>-15000</v>
      </c>
      <c r="H24" s="4"/>
      <c r="I24" s="4"/>
    </row>
    <row r="25" spans="1:9" x14ac:dyDescent="0.25">
      <c r="A25" s="24"/>
      <c r="B25" s="15">
        <f t="shared" ref="B25:H25" si="2">SUM(B20:B24)</f>
        <v>61442828</v>
      </c>
      <c r="C25" s="15">
        <f t="shared" si="2"/>
        <v>65618113</v>
      </c>
      <c r="D25" s="15">
        <f t="shared" si="2"/>
        <v>325024906</v>
      </c>
      <c r="E25" s="15">
        <f t="shared" si="2"/>
        <v>-233913388</v>
      </c>
      <c r="F25" s="15">
        <f t="shared" si="2"/>
        <v>-4367780</v>
      </c>
      <c r="G25" s="15">
        <f t="shared" si="2"/>
        <v>25600481</v>
      </c>
      <c r="H25" s="15">
        <f t="shared" si="2"/>
        <v>67603952</v>
      </c>
      <c r="I25" s="15"/>
    </row>
    <row r="26" spans="1:9" x14ac:dyDescent="0.25">
      <c r="A26"/>
    </row>
    <row r="27" spans="1:9" x14ac:dyDescent="0.25">
      <c r="A27" s="24" t="s">
        <v>74</v>
      </c>
      <c r="B27" s="3">
        <f t="shared" ref="B27:H27" si="3">SUM(B25,B17,B10)</f>
        <v>-10543782</v>
      </c>
      <c r="C27" s="3">
        <f t="shared" si="3"/>
        <v>632425</v>
      </c>
      <c r="D27" s="3">
        <f t="shared" si="3"/>
        <v>384039309</v>
      </c>
      <c r="E27" s="3">
        <f t="shared" si="3"/>
        <v>-330005772</v>
      </c>
      <c r="F27" s="3">
        <f t="shared" si="3"/>
        <v>-31669303</v>
      </c>
      <c r="G27" s="3">
        <f t="shared" si="3"/>
        <v>16229780</v>
      </c>
      <c r="H27" s="3">
        <f t="shared" si="3"/>
        <v>-9925639</v>
      </c>
      <c r="I27" s="3"/>
    </row>
    <row r="28" spans="1:9" x14ac:dyDescent="0.25">
      <c r="A28" s="30" t="s">
        <v>79</v>
      </c>
      <c r="B28" s="4"/>
      <c r="C28" s="4"/>
      <c r="D28" s="4"/>
      <c r="E28" s="4"/>
      <c r="F28" s="4"/>
      <c r="G28" s="4">
        <v>79535</v>
      </c>
      <c r="H28" s="4">
        <v>32910</v>
      </c>
      <c r="I28" s="4"/>
    </row>
    <row r="29" spans="1:9" x14ac:dyDescent="0.25">
      <c r="A29" s="25" t="s">
        <v>75</v>
      </c>
      <c r="B29" s="1">
        <v>15867372</v>
      </c>
      <c r="C29" s="1">
        <v>5323590</v>
      </c>
      <c r="D29" s="4">
        <v>5956015</v>
      </c>
      <c r="E29" s="1">
        <v>389995325</v>
      </c>
      <c r="F29" s="1">
        <v>59989554</v>
      </c>
      <c r="G29" s="1">
        <v>28320251</v>
      </c>
      <c r="H29" s="1">
        <v>44629566</v>
      </c>
    </row>
    <row r="30" spans="1:9" x14ac:dyDescent="0.25">
      <c r="A30" s="23" t="s">
        <v>76</v>
      </c>
      <c r="B30" s="3">
        <f t="shared" ref="B30:H30" si="4">SUM(B27:B29)</f>
        <v>5323590</v>
      </c>
      <c r="C30" s="3">
        <f t="shared" si="4"/>
        <v>5956015</v>
      </c>
      <c r="D30" s="3">
        <f t="shared" si="4"/>
        <v>389995324</v>
      </c>
      <c r="E30" s="3">
        <f t="shared" si="4"/>
        <v>59989553</v>
      </c>
      <c r="F30" s="3">
        <f t="shared" si="4"/>
        <v>28320251</v>
      </c>
      <c r="G30" s="3">
        <f t="shared" si="4"/>
        <v>44629566</v>
      </c>
      <c r="H30" s="3">
        <f t="shared" si="4"/>
        <v>34736837</v>
      </c>
      <c r="I30" s="3"/>
    </row>
    <row r="31" spans="1:9" x14ac:dyDescent="0.25">
      <c r="A31"/>
      <c r="B31" s="3"/>
      <c r="C31" s="3"/>
      <c r="D31" s="3"/>
      <c r="E31" s="3"/>
      <c r="F31" s="3"/>
      <c r="G31" s="3"/>
      <c r="H31" s="3"/>
      <c r="I31" s="3"/>
    </row>
    <row r="32" spans="1:9" s="12" customFormat="1" x14ac:dyDescent="0.25">
      <c r="A32" s="23" t="s">
        <v>77</v>
      </c>
      <c r="B32" s="10">
        <f>B10/('1'!B35/10)</f>
        <v>92.349849206349205</v>
      </c>
      <c r="C32" s="10">
        <f>C10/('1'!C35/10)</f>
        <v>1.0350244763182335</v>
      </c>
      <c r="D32" s="10">
        <f>D10/('1'!D35/10)</f>
        <v>1.1413242323154564</v>
      </c>
      <c r="E32" s="10">
        <f>E10/('1'!E35/10)</f>
        <v>0.81465185696801679</v>
      </c>
      <c r="F32" s="10">
        <f>F10/('1'!F35/10)</f>
        <v>1.2017872902472306</v>
      </c>
      <c r="G32" s="10">
        <f>G10/('1'!G35/10)</f>
        <v>1.8232284944743822</v>
      </c>
      <c r="H32" s="10">
        <f>H10/('1'!H35/10)</f>
        <v>1.8841571485063069</v>
      </c>
      <c r="I32" s="10"/>
    </row>
    <row r="33" spans="1:8" x14ac:dyDescent="0.25">
      <c r="A33" s="23" t="s">
        <v>78</v>
      </c>
      <c r="B33" s="1">
        <f>'1'!B35/10</f>
        <v>1260000</v>
      </c>
      <c r="C33" s="1">
        <f>'1'!C35/10</f>
        <v>96910000</v>
      </c>
      <c r="D33" s="1">
        <f>'1'!D35/10</f>
        <v>116910000</v>
      </c>
      <c r="E33" s="1">
        <f>'1'!E35/10</f>
        <v>125093700</v>
      </c>
      <c r="F33" s="1">
        <f>'1'!F35/10</f>
        <v>140104944</v>
      </c>
      <c r="G33" s="1">
        <f>'1'!G35/10</f>
        <v>154115438</v>
      </c>
      <c r="H33" s="1">
        <f>'1'!H35/10</f>
        <v>169526982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14" sqref="C14"/>
    </sheetView>
  </sheetViews>
  <sheetFormatPr defaultRowHeight="15" x14ac:dyDescent="0.25"/>
  <cols>
    <col min="1" max="1" width="16.5703125" bestFit="1" customWidth="1"/>
    <col min="2" max="2" width="9.42578125" customWidth="1"/>
  </cols>
  <sheetData>
    <row r="1" spans="1:7" x14ac:dyDescent="0.25">
      <c r="A1" s="18" t="s">
        <v>15</v>
      </c>
    </row>
    <row r="2" spans="1:7" x14ac:dyDescent="0.25">
      <c r="A2" s="18" t="s">
        <v>47</v>
      </c>
    </row>
    <row r="3" spans="1:7" x14ac:dyDescent="0.25">
      <c r="A3" s="18" t="s">
        <v>48</v>
      </c>
    </row>
    <row r="4" spans="1:7" x14ac:dyDescent="0.25"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</row>
    <row r="5" spans="1:7" x14ac:dyDescent="0.25">
      <c r="A5" t="s">
        <v>49</v>
      </c>
      <c r="B5" s="16">
        <f>'2'!B28/'1'!B17</f>
        <v>8.8499710874021836E-2</v>
      </c>
      <c r="C5" s="16">
        <f>'2'!C28/'1'!C17</f>
        <v>7.9966862161313573E-2</v>
      </c>
      <c r="D5" s="16">
        <f>'2'!D28/'1'!D17</f>
        <v>7.5997704889501486E-2</v>
      </c>
      <c r="E5" s="16">
        <f>'2'!E28/'1'!E17</f>
        <v>8.0478639921162998E-2</v>
      </c>
      <c r="F5" s="16">
        <f>'2'!F28/'1'!F17</f>
        <v>7.5607072319834656E-2</v>
      </c>
      <c r="G5" s="16">
        <f>'2'!G28/'1'!G17</f>
        <v>4.8143618702004662E-2</v>
      </c>
    </row>
    <row r="6" spans="1:7" x14ac:dyDescent="0.25">
      <c r="A6" t="s">
        <v>50</v>
      </c>
      <c r="B6" s="16">
        <f>'2'!B28/'1'!B34</f>
        <v>0.11053263614955389</v>
      </c>
      <c r="C6" s="16">
        <f>'2'!C28/'1'!C34</f>
        <v>8.7608485335773909E-2</v>
      </c>
      <c r="D6" s="16">
        <f>'2'!D28/'1'!D34</f>
        <v>8.7852654615023146E-2</v>
      </c>
      <c r="E6" s="16">
        <f>'2'!E28/'1'!E34</f>
        <v>8.4123787877855641E-2</v>
      </c>
      <c r="F6" s="16">
        <f>'2'!F28/'1'!F34</f>
        <v>7.8573002234088085E-2</v>
      </c>
      <c r="G6" s="16">
        <f>'2'!G28/'1'!G34</f>
        <v>5.0304557117951537E-2</v>
      </c>
    </row>
    <row r="7" spans="1:7" x14ac:dyDescent="0.25">
      <c r="A7" t="s">
        <v>43</v>
      </c>
      <c r="B7" s="16">
        <f>'1'!B22/'1'!B34</f>
        <v>0.1264740785428187</v>
      </c>
      <c r="C7" s="16">
        <f>'1'!C22/'1'!C34</f>
        <v>0</v>
      </c>
      <c r="D7" s="16">
        <f>'1'!D22/'1'!D34</f>
        <v>0</v>
      </c>
      <c r="E7" s="16">
        <f>'1'!E22/'1'!E34</f>
        <v>0</v>
      </c>
      <c r="F7" s="16">
        <f>'1'!F22/'1'!F34</f>
        <v>0</v>
      </c>
      <c r="G7" s="16">
        <f>'1'!G22/'1'!G34</f>
        <v>0</v>
      </c>
    </row>
    <row r="8" spans="1:7" x14ac:dyDescent="0.25">
      <c r="A8" t="s">
        <v>44</v>
      </c>
      <c r="B8" s="17">
        <f>'1'!B10/'1'!B26</f>
        <v>5.609830869756113</v>
      </c>
      <c r="C8" s="17">
        <f>'1'!C10/'1'!C26</f>
        <v>7.3843660624055998</v>
      </c>
      <c r="D8" s="17">
        <f>'1'!D10/'1'!D26</f>
        <v>4.8729931349626057</v>
      </c>
      <c r="E8" s="17">
        <f>'1'!E10/'1'!E26</f>
        <v>20.696233287876332</v>
      </c>
      <c r="F8" s="17">
        <f>'1'!F10/'1'!F26</f>
        <v>25.982782493672499</v>
      </c>
      <c r="G8" s="17">
        <f>'1'!G10/'1'!G26</f>
        <v>19.674105616870488</v>
      </c>
    </row>
    <row r="9" spans="1:7" x14ac:dyDescent="0.25">
      <c r="A9" t="s">
        <v>45</v>
      </c>
      <c r="B9" s="16">
        <f>'2'!B28/'2'!B5</f>
        <v>0.10866715137045971</v>
      </c>
      <c r="C9" s="16">
        <f>'2'!C28/'2'!C5</f>
        <v>9.8865021144254814E-2</v>
      </c>
      <c r="D9" s="16">
        <f>'2'!D28/'2'!D5</f>
        <v>0.11696701603334114</v>
      </c>
      <c r="E9" s="16">
        <f>'2'!E28/'2'!E5</f>
        <v>0.11615224744719253</v>
      </c>
      <c r="F9" s="16">
        <f>'2'!F28/'2'!F5</f>
        <v>0.12157510302832475</v>
      </c>
      <c r="G9" s="16">
        <f>'2'!G28/'2'!G5</f>
        <v>8.8518153973048894E-2</v>
      </c>
    </row>
    <row r="10" spans="1:7" x14ac:dyDescent="0.25">
      <c r="A10" t="s">
        <v>46</v>
      </c>
      <c r="B10" s="16">
        <f>'2'!B13/'2'!B5</f>
        <v>0.1787924338330584</v>
      </c>
      <c r="C10" s="16">
        <f>'2'!C13/'2'!C5</f>
        <v>0.16768624677256846</v>
      </c>
      <c r="D10" s="16">
        <f>'2'!D13/'2'!D5</f>
        <v>0.16813640589638087</v>
      </c>
      <c r="E10" s="16">
        <f>'2'!E13/'2'!E5</f>
        <v>0.17598604126518225</v>
      </c>
      <c r="F10" s="16">
        <f>'2'!F13/'2'!F5</f>
        <v>0.17736732397033561</v>
      </c>
      <c r="G10" s="16">
        <f>'2'!G13/'2'!G5</f>
        <v>0.14494310581187758</v>
      </c>
    </row>
    <row r="11" spans="1:7" x14ac:dyDescent="0.25">
      <c r="A11" t="s">
        <v>51</v>
      </c>
      <c r="B11" s="16">
        <f>'2'!B28/('1'!B34+'1'!B22)</f>
        <v>9.8122662789130843E-2</v>
      </c>
      <c r="C11" s="16">
        <f>'2'!C28/('1'!C34+'1'!C22)</f>
        <v>8.7608485335773909E-2</v>
      </c>
      <c r="D11" s="16">
        <f>'2'!D28/('1'!D34+'1'!D22)</f>
        <v>8.7852654615023146E-2</v>
      </c>
      <c r="E11" s="16">
        <f>'2'!E28/('1'!E34+'1'!E22)</f>
        <v>8.4123787877855641E-2</v>
      </c>
      <c r="F11" s="16">
        <f>'2'!F28/('1'!F34+'1'!F22)</f>
        <v>7.8573002234088085E-2</v>
      </c>
      <c r="G11" s="16">
        <f>'2'!G28/('1'!G34+'1'!G22)</f>
        <v>5.0304557117951537E-2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2020-04-11T14:43:18Z</dcterms:modified>
</cp:coreProperties>
</file>