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B18" i="2"/>
  <c r="H28" i="2" l="1"/>
  <c r="H22" i="2"/>
  <c r="H14" i="2"/>
  <c r="H9" i="2"/>
  <c r="H7" i="2"/>
  <c r="H41" i="1"/>
  <c r="H34" i="1"/>
  <c r="H40" i="1" s="1"/>
  <c r="H25" i="1"/>
  <c r="H20" i="1"/>
  <c r="H32" i="1" s="1"/>
  <c r="H10" i="1"/>
  <c r="H16" i="1" s="1"/>
  <c r="H6" i="1"/>
  <c r="H34" i="3"/>
  <c r="H27" i="3"/>
  <c r="H19" i="3"/>
  <c r="H13" i="3"/>
  <c r="H33" i="3" s="1"/>
  <c r="H29" i="3" l="1"/>
  <c r="H31" i="3" s="1"/>
  <c r="H13" i="2"/>
  <c r="H20" i="2" s="1"/>
  <c r="H25" i="2" s="1"/>
  <c r="H27" i="2" s="1"/>
  <c r="H38" i="1"/>
  <c r="C14" i="2"/>
  <c r="D14" i="2"/>
  <c r="E14" i="2"/>
  <c r="F14" i="2"/>
  <c r="G14" i="2"/>
  <c r="B14" i="2"/>
  <c r="C34" i="3" l="1"/>
  <c r="D34" i="3"/>
  <c r="E34" i="3"/>
  <c r="F34" i="3"/>
  <c r="G34" i="3"/>
  <c r="B34" i="3"/>
  <c r="C28" i="2"/>
  <c r="D28" i="2"/>
  <c r="E28" i="2"/>
  <c r="F28" i="2"/>
  <c r="G28" i="2"/>
  <c r="B28" i="2"/>
  <c r="C41" i="1"/>
  <c r="D41" i="1"/>
  <c r="E41" i="1"/>
  <c r="F41" i="1"/>
  <c r="G41" i="1"/>
  <c r="B41" i="1"/>
  <c r="B7" i="2"/>
  <c r="B9" i="2"/>
  <c r="B22" i="2"/>
  <c r="B13" i="2" l="1"/>
  <c r="B20" i="2" s="1"/>
  <c r="B25" i="2" s="1"/>
  <c r="B27" i="2" s="1"/>
  <c r="C25" i="1"/>
  <c r="B25" i="1"/>
  <c r="C20" i="1"/>
  <c r="B20" i="1"/>
  <c r="C34" i="1"/>
  <c r="C7" i="4" s="1"/>
  <c r="B34" i="1"/>
  <c r="B7" i="4" s="1"/>
  <c r="C10" i="1"/>
  <c r="B10" i="1"/>
  <c r="C6" i="1"/>
  <c r="B6" i="1"/>
  <c r="C8" i="4" l="1"/>
  <c r="B32" i="1"/>
  <c r="B38" i="1" s="1"/>
  <c r="B8" i="4"/>
  <c r="C32" i="1"/>
  <c r="C38" i="1" s="1"/>
  <c r="B16" i="1"/>
  <c r="C40" i="1"/>
  <c r="B40" i="1"/>
  <c r="C16" i="1"/>
  <c r="F27" i="3" l="1"/>
  <c r="B13" i="3"/>
  <c r="B33" i="3" s="1"/>
  <c r="C13" i="3"/>
  <c r="C33" i="3" s="1"/>
  <c r="D13" i="3"/>
  <c r="D33" i="3" s="1"/>
  <c r="E13" i="3"/>
  <c r="E33" i="3" s="1"/>
  <c r="F13" i="3"/>
  <c r="F33" i="3" s="1"/>
  <c r="G13" i="3"/>
  <c r="G33" i="3" s="1"/>
  <c r="B19" i="3"/>
  <c r="C19" i="3"/>
  <c r="D19" i="3"/>
  <c r="E19" i="3"/>
  <c r="F19" i="3"/>
  <c r="G19" i="3"/>
  <c r="B27" i="3"/>
  <c r="C27" i="3"/>
  <c r="D27" i="3"/>
  <c r="E27" i="3"/>
  <c r="G27" i="3"/>
  <c r="E29" i="3"/>
  <c r="E31" i="3" s="1"/>
  <c r="C22" i="2"/>
  <c r="D22" i="2"/>
  <c r="E22" i="2"/>
  <c r="F22" i="2"/>
  <c r="G22" i="2"/>
  <c r="C9" i="2"/>
  <c r="D9" i="2"/>
  <c r="E9" i="2"/>
  <c r="F9" i="2"/>
  <c r="G9" i="2"/>
  <c r="C7" i="2"/>
  <c r="D7" i="2"/>
  <c r="E7" i="2"/>
  <c r="F7" i="2"/>
  <c r="G7" i="2"/>
  <c r="E25" i="1"/>
  <c r="F25" i="1"/>
  <c r="G25" i="1"/>
  <c r="D25" i="1"/>
  <c r="F20" i="1"/>
  <c r="G20" i="1"/>
  <c r="D20" i="1"/>
  <c r="E20" i="1"/>
  <c r="E34" i="1"/>
  <c r="E7" i="4" s="1"/>
  <c r="F34" i="1"/>
  <c r="G34" i="1"/>
  <c r="D34" i="1"/>
  <c r="E10" i="1"/>
  <c r="E8" i="4" s="1"/>
  <c r="F10" i="1"/>
  <c r="G10" i="1"/>
  <c r="D10" i="1"/>
  <c r="G6" i="1"/>
  <c r="E6" i="1"/>
  <c r="F6" i="1"/>
  <c r="D6" i="1"/>
  <c r="D16" i="1" s="1"/>
  <c r="D8" i="4" l="1"/>
  <c r="D32" i="1"/>
  <c r="E32" i="1"/>
  <c r="E38" i="1" s="1"/>
  <c r="E16" i="1"/>
  <c r="F8" i="4"/>
  <c r="D38" i="1"/>
  <c r="F40" i="1"/>
  <c r="F7" i="4"/>
  <c r="D40" i="1"/>
  <c r="D7" i="4"/>
  <c r="F32" i="1"/>
  <c r="F38" i="1" s="1"/>
  <c r="E40" i="1"/>
  <c r="E13" i="2"/>
  <c r="G32" i="1"/>
  <c r="G38" i="1" s="1"/>
  <c r="C29" i="3"/>
  <c r="C31" i="3" s="1"/>
  <c r="G8" i="4"/>
  <c r="G40" i="1"/>
  <c r="G7" i="4"/>
  <c r="D13" i="2"/>
  <c r="C13" i="2"/>
  <c r="D29" i="3"/>
  <c r="D31" i="3" s="1"/>
  <c r="F16" i="1"/>
  <c r="G29" i="3"/>
  <c r="G31" i="3" s="1"/>
  <c r="G16" i="1"/>
  <c r="F29" i="3"/>
  <c r="F31" i="3" s="1"/>
  <c r="B29" i="3"/>
  <c r="B31" i="3" s="1"/>
  <c r="G13" i="2"/>
  <c r="F13" i="2"/>
  <c r="G20" i="2" l="1"/>
  <c r="G25" i="2" s="1"/>
  <c r="G10" i="4"/>
  <c r="C20" i="2"/>
  <c r="C25" i="2" s="1"/>
  <c r="C10" i="4"/>
  <c r="E20" i="2"/>
  <c r="E25" i="2" s="1"/>
  <c r="E10" i="4"/>
  <c r="B10" i="4"/>
  <c r="D20" i="2"/>
  <c r="D25" i="2" s="1"/>
  <c r="D10" i="4"/>
  <c r="F20" i="2"/>
  <c r="F25" i="2" s="1"/>
  <c r="F10" i="4"/>
  <c r="B5" i="4" l="1"/>
  <c r="B9" i="4"/>
  <c r="B11" i="4"/>
  <c r="B6" i="4"/>
  <c r="C27" i="2"/>
  <c r="C5" i="4"/>
  <c r="C9" i="4"/>
  <c r="C11" i="4"/>
  <c r="C6" i="4"/>
  <c r="E11" i="4"/>
  <c r="E5" i="4"/>
  <c r="E9" i="4"/>
  <c r="E6" i="4"/>
  <c r="E27" i="2"/>
  <c r="F27" i="2"/>
  <c r="F11" i="4"/>
  <c r="F6" i="4"/>
  <c r="F5" i="4"/>
  <c r="F9" i="4"/>
  <c r="D27" i="2"/>
  <c r="D11" i="4"/>
  <c r="D9" i="4"/>
  <c r="D6" i="4"/>
  <c r="D5" i="4"/>
  <c r="G27" i="2"/>
  <c r="G11" i="4"/>
  <c r="G9" i="4"/>
  <c r="G6" i="4"/>
  <c r="G5" i="4"/>
</calcChain>
</file>

<file path=xl/sharedStrings.xml><?xml version="1.0" encoding="utf-8"?>
<sst xmlns="http://schemas.openxmlformats.org/spreadsheetml/2006/main" count="89" uniqueCount="83">
  <si>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</si>
  <si>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</si>
  <si>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</si>
  <si>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</si>
  <si>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</si>
  <si>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</si>
  <si>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</si>
  <si>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</si>
  <si>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>Advances,  Deposits and Prepayments</t>
  </si>
  <si>
    <t>Share Capital</t>
  </si>
  <si>
    <t>Property,Plant  and  Equipment</t>
  </si>
  <si>
    <t>Capital Work in Progress</t>
  </si>
  <si>
    <t>Accounts Receivables</t>
  </si>
  <si>
    <t>Financial Expenses</t>
  </si>
  <si>
    <t>Retained Earnings</t>
  </si>
  <si>
    <t>Deferred Tax Liabilities</t>
  </si>
  <si>
    <t>Selling and Distribution Expenses</t>
  </si>
  <si>
    <t>Administrative Expenses</t>
  </si>
  <si>
    <t>IPO Expenses</t>
  </si>
  <si>
    <t>Income Tax Expenses</t>
  </si>
  <si>
    <t>Deferred Tax Expenses</t>
  </si>
  <si>
    <t>Income Tax Paid</t>
  </si>
  <si>
    <t>Sale of Demolish of Factory Building</t>
  </si>
  <si>
    <t>OIMEX ELECTRODE LIMITED</t>
  </si>
  <si>
    <t>Long term loan</t>
  </si>
  <si>
    <t>Share money deposit</t>
  </si>
  <si>
    <t>Accounts payable</t>
  </si>
  <si>
    <t>Liabilities for expenses</t>
  </si>
  <si>
    <t>Workers profit participation fund payable</t>
  </si>
  <si>
    <t xml:space="preserve">Current tax liabilities </t>
  </si>
  <si>
    <t>Current portion of long term loan</t>
  </si>
  <si>
    <t>Short term bank loan</t>
  </si>
  <si>
    <t>Other-operating income</t>
  </si>
  <si>
    <t>Cash Received from Ciustormers and Others</t>
  </si>
  <si>
    <t>Cash paid to Suppliers and Others</t>
  </si>
  <si>
    <t>Cash paid to employees &amp; others</t>
  </si>
  <si>
    <t>Cash paid for IPO</t>
  </si>
  <si>
    <t>Paid tp Finance expenses</t>
  </si>
  <si>
    <t xml:space="preserve">Payment for acquisition of Fixed Assets </t>
  </si>
  <si>
    <t>Payment for Capital Work in Progress</t>
  </si>
  <si>
    <t xml:space="preserve">Increase in Share capital </t>
  </si>
  <si>
    <t xml:space="preserve">Increase/(decrease) in Share money deposits </t>
  </si>
  <si>
    <t xml:space="preserve">Increase/(decrease) of current portion long term loan </t>
  </si>
  <si>
    <t xml:space="preserve">Increase/(decrease) of short term bank loan </t>
  </si>
  <si>
    <t>Increase/(decrease) of long term loan</t>
  </si>
  <si>
    <t>Debt to Equity</t>
  </si>
  <si>
    <t>Current Ratio</t>
  </si>
  <si>
    <t>Net Margin</t>
  </si>
  <si>
    <t>Operating Margin</t>
  </si>
  <si>
    <t>Ratio</t>
  </si>
  <si>
    <t>As at year end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</si>
  <si>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</si>
  <si>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</si>
  <si>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</si>
  <si>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</si>
  <si>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</si>
  <si>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</si>
  <si>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</si>
  <si>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</si>
  <si>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</si>
  <si>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</si>
  <si>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Incomes/Expenses</t>
  </si>
  <si>
    <t>Non-Operating Income/(Expenses)</t>
  </si>
  <si>
    <t>Net Profit</t>
  </si>
  <si>
    <t>Earnings per share (par value Taka 10)</t>
  </si>
  <si>
    <t>Shares to Calculate EPS</t>
  </si>
  <si>
    <t>Provision for Taxation</t>
  </si>
  <si>
    <t>Profit Before contribution to WPPF</t>
  </si>
  <si>
    <t>Contribution to WPPF</t>
  </si>
  <si>
    <t>Profit Before Taxation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</si>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</sst>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43" fontId="1" fillId="0" borderId="0" xfId="0" applyNumberFormat="1" applyFont="1"/>
    <xf numFmtId="43" fontId="1" fillId="0" borderId="3" xfId="0" applyNumberFormat="1" applyFont="1" applyBorder="1"/>
    <xf numFmtId="43" fontId="0" fillId="0" borderId="0" xfId="0" applyNumberForma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5" fontId="0" fillId="0" borderId="0" xfId="1" applyNumberFormat="1" applyFont="1"/>
    <xf numFmtId="16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2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D39" sqref="D39"/>
    </sheetView>
  </sheetViews>
  <sheetFormatPr defaultRowHeight="15" x14ac:dyDescent="0.25"/>
  <cols>
    <col min="1" max="1" width="40" style="1" customWidth="1"/>
    <col min="2" max="6" width="13.85546875" style="1" bestFit="1" customWidth="1"/>
    <col min="7" max="7" width="12.5703125" style="1" bestFit="1" customWidth="1"/>
    <col min="8" max="8" width="14.28515625" style="1" bestFit="1" customWidth="1"/>
    <col min="9" max="16384" width="9.140625" style="1"/>
  </cols>
  <sheetData>
    <row r="1" spans="1:8" customFormat="1" x14ac:dyDescent="0.25">
      <c r="A1" s="21" t="s">
        <v>23</v>
      </c>
    </row>
    <row r="2" spans="1:8" customFormat="1" x14ac:dyDescent="0.25">
      <c r="A2" s="21" t="s">
        <v>51</v>
      </c>
    </row>
    <row r="3" spans="1:8" customFormat="1" x14ac:dyDescent="0.25">
      <c r="A3" s="21" t="s">
        <v>50</v>
      </c>
    </row>
    <row r="4" spans="1:8" s="1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2" t="s">
        <v>0</v>
      </c>
    </row>
    <row r="6" spans="1:8" x14ac:dyDescent="0.25">
      <c r="A6" s="23" t="s">
        <v>1</v>
      </c>
      <c r="B6" s="2">
        <f>SUM(B7:B8)</f>
        <v>68304571</v>
      </c>
      <c r="C6" s="2">
        <f>SUM(C7:C8)</f>
        <v>63264059</v>
      </c>
      <c r="D6" s="2">
        <f>SUM(D7:D8)</f>
        <v>145909524</v>
      </c>
      <c r="E6" s="2">
        <f t="shared" ref="E6:F6" si="0">SUM(E7:E8)</f>
        <v>314197783</v>
      </c>
      <c r="F6" s="2">
        <f t="shared" si="0"/>
        <v>360427339</v>
      </c>
      <c r="G6" s="2">
        <f>SUM(G7:G8)</f>
        <v>469779588</v>
      </c>
      <c r="H6" s="2">
        <f>SUM(H7:H8)</f>
        <v>525264348</v>
      </c>
    </row>
    <row r="7" spans="1:8" x14ac:dyDescent="0.25">
      <c r="A7" s="1" t="s">
        <v>10</v>
      </c>
      <c r="B7" s="1">
        <v>68304571</v>
      </c>
      <c r="C7" s="1">
        <v>63264059</v>
      </c>
      <c r="D7" s="3">
        <v>119519765</v>
      </c>
      <c r="E7" s="3">
        <v>264432532</v>
      </c>
      <c r="F7" s="1">
        <v>317462088</v>
      </c>
      <c r="G7" s="1">
        <v>434573837</v>
      </c>
      <c r="H7" s="1">
        <v>499803897</v>
      </c>
    </row>
    <row r="8" spans="1:8" x14ac:dyDescent="0.25">
      <c r="A8" s="1" t="s">
        <v>11</v>
      </c>
      <c r="D8" s="1">
        <v>26389759</v>
      </c>
      <c r="E8" s="3">
        <v>49765251</v>
      </c>
      <c r="F8" s="1">
        <v>42965251</v>
      </c>
      <c r="G8" s="1">
        <v>35205751</v>
      </c>
      <c r="H8" s="1">
        <v>25460451</v>
      </c>
    </row>
    <row r="9" spans="1:8" x14ac:dyDescent="0.25">
      <c r="E9" s="3"/>
      <c r="F9" s="3"/>
    </row>
    <row r="10" spans="1:8" x14ac:dyDescent="0.25">
      <c r="A10" s="23" t="s">
        <v>2</v>
      </c>
      <c r="B10" s="2">
        <f>SUM(B11:B14)</f>
        <v>145112278</v>
      </c>
      <c r="C10" s="2">
        <f>SUM(C11:C14)</f>
        <v>168857308</v>
      </c>
      <c r="D10" s="2">
        <f>SUM(D11:D14)</f>
        <v>350853488</v>
      </c>
      <c r="E10" s="2">
        <f t="shared" ref="E10:H10" si="1">SUM(E11:E14)</f>
        <v>352009280</v>
      </c>
      <c r="F10" s="2">
        <f t="shared" si="1"/>
        <v>393224987</v>
      </c>
      <c r="G10" s="2">
        <f t="shared" si="1"/>
        <v>498721496</v>
      </c>
      <c r="H10" s="2">
        <f t="shared" si="1"/>
        <v>561833975</v>
      </c>
    </row>
    <row r="11" spans="1:8" x14ac:dyDescent="0.25">
      <c r="A11" s="3" t="s">
        <v>7</v>
      </c>
      <c r="B11" s="3">
        <v>55113358</v>
      </c>
      <c r="C11" s="3">
        <v>49952361</v>
      </c>
      <c r="D11" s="1">
        <v>114565735</v>
      </c>
      <c r="E11" s="3">
        <v>189340227</v>
      </c>
      <c r="F11" s="3">
        <v>203743792</v>
      </c>
      <c r="G11" s="1">
        <v>260389476</v>
      </c>
      <c r="H11" s="1">
        <v>298329520</v>
      </c>
    </row>
    <row r="12" spans="1:8" x14ac:dyDescent="0.25">
      <c r="A12" s="3" t="s">
        <v>12</v>
      </c>
      <c r="B12" s="3">
        <v>30786340</v>
      </c>
      <c r="C12" s="3">
        <v>43460000</v>
      </c>
      <c r="D12" s="1">
        <v>103550230</v>
      </c>
      <c r="E12" s="3">
        <v>131447464</v>
      </c>
      <c r="F12" s="3">
        <v>168029335</v>
      </c>
      <c r="G12" s="1">
        <v>210080026</v>
      </c>
      <c r="H12" s="1">
        <v>226856995</v>
      </c>
    </row>
    <row r="13" spans="1:8" x14ac:dyDescent="0.25">
      <c r="A13" s="3" t="s">
        <v>8</v>
      </c>
      <c r="B13" s="3">
        <v>47612079</v>
      </c>
      <c r="C13" s="1">
        <v>67276200</v>
      </c>
      <c r="D13" s="1">
        <v>31283733</v>
      </c>
      <c r="E13" s="3">
        <v>7107311</v>
      </c>
      <c r="F13" s="3">
        <v>6143925</v>
      </c>
      <c r="G13" s="1">
        <v>8747717</v>
      </c>
      <c r="H13" s="1">
        <v>12835760</v>
      </c>
    </row>
    <row r="14" spans="1:8" x14ac:dyDescent="0.25">
      <c r="A14" s="1" t="s">
        <v>3</v>
      </c>
      <c r="B14" s="1">
        <v>11600501</v>
      </c>
      <c r="C14" s="1">
        <v>8168747</v>
      </c>
      <c r="D14" s="1">
        <v>101453790</v>
      </c>
      <c r="E14" s="1">
        <v>24114278</v>
      </c>
      <c r="F14" s="1">
        <v>15307935</v>
      </c>
      <c r="G14" s="1">
        <v>19504277</v>
      </c>
      <c r="H14" s="1">
        <v>23811700</v>
      </c>
    </row>
    <row r="16" spans="1:8" x14ac:dyDescent="0.25">
      <c r="A16" s="2"/>
      <c r="B16" s="2">
        <f>SUM(B6,B10)</f>
        <v>213416849</v>
      </c>
      <c r="C16" s="2">
        <f>SUM(C6,C10)</f>
        <v>232121367</v>
      </c>
      <c r="D16" s="2">
        <f>SUM(D6,D10)</f>
        <v>496763012</v>
      </c>
      <c r="E16" s="2">
        <f t="shared" ref="E16:H16" si="2">SUM(E6,E10)</f>
        <v>666207063</v>
      </c>
      <c r="F16" s="2">
        <f t="shared" si="2"/>
        <v>753652326</v>
      </c>
      <c r="G16" s="2">
        <f t="shared" si="2"/>
        <v>968501084</v>
      </c>
      <c r="H16" s="2">
        <f t="shared" si="2"/>
        <v>1087098323</v>
      </c>
    </row>
    <row r="18" spans="1:8" ht="15.75" x14ac:dyDescent="0.25">
      <c r="A18" s="24" t="s">
        <v>52</v>
      </c>
    </row>
    <row r="19" spans="1:8" ht="15.75" x14ac:dyDescent="0.25">
      <c r="A19" s="25" t="s">
        <v>53</v>
      </c>
    </row>
    <row r="20" spans="1:8" x14ac:dyDescent="0.25">
      <c r="A20" s="23" t="s">
        <v>54</v>
      </c>
      <c r="B20" s="2">
        <f t="shared" ref="B20:H20" si="3">SUM(B21:B23)</f>
        <v>124112598</v>
      </c>
      <c r="C20" s="2">
        <f t="shared" si="3"/>
        <v>119031200</v>
      </c>
      <c r="D20" s="2">
        <f t="shared" si="3"/>
        <v>221697334</v>
      </c>
      <c r="E20" s="2">
        <f t="shared" si="3"/>
        <v>62116865</v>
      </c>
      <c r="F20" s="2">
        <f t="shared" si="3"/>
        <v>82846260</v>
      </c>
      <c r="G20" s="2">
        <f t="shared" si="3"/>
        <v>68005448</v>
      </c>
      <c r="H20" s="2">
        <f t="shared" si="3"/>
        <v>55867351</v>
      </c>
    </row>
    <row r="21" spans="1:8" x14ac:dyDescent="0.25">
      <c r="A21" s="3" t="s">
        <v>25</v>
      </c>
      <c r="B21" s="3">
        <v>110000000</v>
      </c>
      <c r="C21" s="3">
        <v>110000000</v>
      </c>
      <c r="D21" s="3">
        <v>210820000</v>
      </c>
      <c r="E21" s="2"/>
      <c r="F21" s="2"/>
    </row>
    <row r="22" spans="1:8" x14ac:dyDescent="0.25">
      <c r="A22" s="3" t="s">
        <v>24</v>
      </c>
      <c r="B22" s="3">
        <v>14112598</v>
      </c>
      <c r="C22" s="3">
        <v>9031200</v>
      </c>
      <c r="D22" s="3">
        <v>7585725</v>
      </c>
      <c r="E22" s="1">
        <v>50459772</v>
      </c>
      <c r="F22" s="3">
        <v>63515169</v>
      </c>
      <c r="G22" s="1">
        <v>46717605</v>
      </c>
      <c r="H22" s="1">
        <v>27694427</v>
      </c>
    </row>
    <row r="23" spans="1:8" x14ac:dyDescent="0.25">
      <c r="A23" s="1" t="s">
        <v>15</v>
      </c>
      <c r="D23" s="1">
        <v>3291609</v>
      </c>
      <c r="E23" s="1">
        <v>11657093</v>
      </c>
      <c r="F23" s="1">
        <v>19331091</v>
      </c>
      <c r="G23" s="1">
        <v>21287843</v>
      </c>
      <c r="H23" s="1">
        <v>28172924</v>
      </c>
    </row>
    <row r="25" spans="1:8" x14ac:dyDescent="0.25">
      <c r="A25" s="23" t="s">
        <v>55</v>
      </c>
      <c r="B25" s="2">
        <f>SUM(B26:B31)</f>
        <v>73547924</v>
      </c>
      <c r="C25" s="2">
        <f>SUM(C26:C31)</f>
        <v>84859739</v>
      </c>
      <c r="D25" s="2">
        <f>SUM(D26:D31)</f>
        <v>106916454</v>
      </c>
      <c r="E25" s="2">
        <f t="shared" ref="E25:H25" si="4">SUM(E26:E31)</f>
        <v>144814206</v>
      </c>
      <c r="F25" s="2">
        <f t="shared" si="4"/>
        <v>146949799</v>
      </c>
      <c r="G25" s="2">
        <f t="shared" si="4"/>
        <v>135350062</v>
      </c>
      <c r="H25" s="2">
        <f t="shared" si="4"/>
        <v>172005530</v>
      </c>
    </row>
    <row r="26" spans="1:8" s="3" customFormat="1" x14ac:dyDescent="0.25">
      <c r="A26" s="3" t="s">
        <v>26</v>
      </c>
      <c r="B26" s="3">
        <v>325400</v>
      </c>
      <c r="C26" s="3">
        <v>241400</v>
      </c>
      <c r="D26" s="3">
        <v>267920</v>
      </c>
      <c r="E26" s="3">
        <v>325187</v>
      </c>
      <c r="F26" s="3">
        <v>40877</v>
      </c>
      <c r="G26" s="3">
        <v>44087</v>
      </c>
      <c r="H26" s="3">
        <v>61920</v>
      </c>
    </row>
    <row r="27" spans="1:8" s="3" customFormat="1" x14ac:dyDescent="0.25">
      <c r="A27" s="3" t="s">
        <v>31</v>
      </c>
      <c r="B27" s="3">
        <v>67461644</v>
      </c>
      <c r="C27" s="3">
        <v>70789719</v>
      </c>
      <c r="D27" s="3">
        <v>60978922</v>
      </c>
      <c r="E27" s="3">
        <v>72756696</v>
      </c>
      <c r="F27" s="3">
        <v>50242731</v>
      </c>
      <c r="G27" s="3">
        <v>63516043</v>
      </c>
      <c r="H27" s="3">
        <v>119576517</v>
      </c>
    </row>
    <row r="28" spans="1:8" s="3" customFormat="1" x14ac:dyDescent="0.25">
      <c r="A28" s="3" t="s">
        <v>30</v>
      </c>
      <c r="C28" s="3">
        <v>1216000</v>
      </c>
      <c r="D28" s="3">
        <v>2159775</v>
      </c>
      <c r="E28" s="3">
        <v>6916195</v>
      </c>
      <c r="F28" s="3">
        <v>7398254</v>
      </c>
      <c r="G28" s="3">
        <v>7256480</v>
      </c>
      <c r="H28" s="3">
        <v>10876684</v>
      </c>
    </row>
    <row r="29" spans="1:8" s="3" customFormat="1" x14ac:dyDescent="0.25">
      <c r="A29" s="3" t="s">
        <v>29</v>
      </c>
      <c r="B29" s="3">
        <v>4863350</v>
      </c>
      <c r="C29" s="3">
        <v>11257097</v>
      </c>
      <c r="D29" s="3">
        <v>37173694</v>
      </c>
      <c r="E29" s="3">
        <v>56639702</v>
      </c>
      <c r="F29" s="3">
        <v>81639698</v>
      </c>
      <c r="G29" s="3">
        <v>56067167</v>
      </c>
      <c r="H29" s="3">
        <v>34229536</v>
      </c>
    </row>
    <row r="30" spans="1:8" s="3" customFormat="1" x14ac:dyDescent="0.25">
      <c r="A30" s="3" t="s">
        <v>28</v>
      </c>
      <c r="C30" s="3">
        <v>550500</v>
      </c>
      <c r="D30" s="3">
        <v>4615013</v>
      </c>
      <c r="E30" s="3">
        <v>4814732</v>
      </c>
      <c r="F30" s="3">
        <v>4967713</v>
      </c>
      <c r="G30" s="3">
        <v>5717743</v>
      </c>
      <c r="H30" s="3">
        <v>5096088</v>
      </c>
    </row>
    <row r="31" spans="1:8" s="3" customFormat="1" x14ac:dyDescent="0.25">
      <c r="A31" s="3" t="s">
        <v>27</v>
      </c>
      <c r="B31" s="3">
        <v>897530</v>
      </c>
      <c r="C31" s="3">
        <v>805023</v>
      </c>
      <c r="D31" s="3">
        <v>1721130</v>
      </c>
      <c r="E31" s="3">
        <v>3361694</v>
      </c>
      <c r="F31" s="3">
        <v>2660526</v>
      </c>
      <c r="G31" s="3">
        <v>2748542</v>
      </c>
      <c r="H31" s="3">
        <v>2164785</v>
      </c>
    </row>
    <row r="32" spans="1:8" x14ac:dyDescent="0.25">
      <c r="A32" s="2"/>
      <c r="B32" s="2">
        <f>SUM(B20,B25)</f>
        <v>197660522</v>
      </c>
      <c r="C32" s="2">
        <f>SUM(C20,C25)</f>
        <v>203890939</v>
      </c>
      <c r="D32" s="2">
        <f>SUM(D20,D25)</f>
        <v>328613788</v>
      </c>
      <c r="E32" s="2">
        <f>SUM(E20,E25)</f>
        <v>206931071</v>
      </c>
      <c r="F32" s="2">
        <f t="shared" ref="F32:H32" si="5">SUM(F20,F25)</f>
        <v>229796059</v>
      </c>
      <c r="G32" s="2">
        <f t="shared" si="5"/>
        <v>203355510</v>
      </c>
      <c r="H32" s="2">
        <f t="shared" si="5"/>
        <v>227872881</v>
      </c>
    </row>
    <row r="33" spans="1:8" x14ac:dyDescent="0.25">
      <c r="A33" s="2"/>
      <c r="B33" s="2"/>
      <c r="C33" s="2"/>
      <c r="D33" s="2"/>
      <c r="E33" s="2"/>
    </row>
    <row r="34" spans="1:8" x14ac:dyDescent="0.25">
      <c r="A34" s="23" t="s">
        <v>56</v>
      </c>
      <c r="B34" s="2">
        <f>SUM(B35:B36)</f>
        <v>15756327</v>
      </c>
      <c r="C34" s="2">
        <f>SUM(C35:C36)</f>
        <v>28230428</v>
      </c>
      <c r="D34" s="2">
        <f>SUM(D35:D36)</f>
        <v>168149224</v>
      </c>
      <c r="E34" s="2">
        <f t="shared" ref="E34:H34" si="6">SUM(E35:E36)</f>
        <v>459275992</v>
      </c>
      <c r="F34" s="2">
        <f t="shared" si="6"/>
        <v>523856267</v>
      </c>
      <c r="G34" s="2">
        <f t="shared" si="6"/>
        <v>765145573</v>
      </c>
      <c r="H34" s="2">
        <f t="shared" si="6"/>
        <v>859225442</v>
      </c>
    </row>
    <row r="35" spans="1:8" x14ac:dyDescent="0.25">
      <c r="A35" s="1" t="s">
        <v>9</v>
      </c>
      <c r="B35" s="1">
        <v>400000</v>
      </c>
      <c r="C35" s="1">
        <v>1000000</v>
      </c>
      <c r="D35" s="1">
        <v>82000000</v>
      </c>
      <c r="E35" s="1">
        <v>308920000</v>
      </c>
      <c r="F35" s="1">
        <v>308920000</v>
      </c>
      <c r="G35" s="1">
        <v>504812000</v>
      </c>
      <c r="H35" s="1">
        <v>567913500</v>
      </c>
    </row>
    <row r="36" spans="1:8" x14ac:dyDescent="0.25">
      <c r="A36" s="1" t="s">
        <v>14</v>
      </c>
      <c r="B36" s="1">
        <v>15356327</v>
      </c>
      <c r="C36" s="1">
        <v>27230428</v>
      </c>
      <c r="D36" s="1">
        <v>86149224</v>
      </c>
      <c r="E36" s="1">
        <v>150355992</v>
      </c>
      <c r="F36" s="1">
        <v>214936267</v>
      </c>
      <c r="G36" s="1">
        <v>260333573</v>
      </c>
      <c r="H36" s="1">
        <v>291311942</v>
      </c>
    </row>
    <row r="38" spans="1:8" x14ac:dyDescent="0.25">
      <c r="A38" s="2"/>
      <c r="B38" s="2">
        <f>SUM(B32,B34)</f>
        <v>213416849</v>
      </c>
      <c r="C38" s="2">
        <f>SUM(C32,C34)</f>
        <v>232121367</v>
      </c>
      <c r="D38" s="2">
        <f>SUM(D32,D34)</f>
        <v>496763012</v>
      </c>
      <c r="E38" s="2">
        <f>SUM(E32,E34)</f>
        <v>666207063</v>
      </c>
      <c r="F38" s="2">
        <f>SUM(F32,F34)</f>
        <v>753652326</v>
      </c>
      <c r="G38" s="2">
        <f>SUM(G32,G34)+1</f>
        <v>968501084</v>
      </c>
      <c r="H38" s="2">
        <f>SUM(H32,H34)+1</f>
        <v>1087098324</v>
      </c>
    </row>
    <row r="40" spans="1:8" s="5" customFormat="1" x14ac:dyDescent="0.25">
      <c r="A40" s="20" t="s">
        <v>57</v>
      </c>
      <c r="B40" s="4">
        <f t="shared" ref="B40:H40" si="7">B34/(B35/10)</f>
        <v>393.90817500000003</v>
      </c>
      <c r="C40" s="4">
        <f t="shared" si="7"/>
        <v>282.30428000000001</v>
      </c>
      <c r="D40" s="4">
        <f t="shared" si="7"/>
        <v>20.506002926829268</v>
      </c>
      <c r="E40" s="4">
        <f t="shared" si="7"/>
        <v>14.867149812249126</v>
      </c>
      <c r="F40" s="4">
        <f t="shared" si="7"/>
        <v>16.957667583840475</v>
      </c>
      <c r="G40" s="4">
        <f t="shared" si="7"/>
        <v>15.157040106019666</v>
      </c>
      <c r="H40" s="4">
        <f t="shared" si="7"/>
        <v>15.129512540201985</v>
      </c>
    </row>
    <row r="41" spans="1:8" x14ac:dyDescent="0.25">
      <c r="A41" s="20" t="s">
        <v>58</v>
      </c>
      <c r="B41" s="1">
        <f>B35/10</f>
        <v>40000</v>
      </c>
      <c r="C41" s="1">
        <f t="shared" ref="C41:H41" si="8">C35/10</f>
        <v>100000</v>
      </c>
      <c r="D41" s="1">
        <f t="shared" si="8"/>
        <v>8200000</v>
      </c>
      <c r="E41" s="1">
        <f t="shared" si="8"/>
        <v>30892000</v>
      </c>
      <c r="F41" s="1">
        <f t="shared" si="8"/>
        <v>30892000</v>
      </c>
      <c r="G41" s="1">
        <f t="shared" si="8"/>
        <v>50481200</v>
      </c>
      <c r="H41" s="1">
        <f t="shared" si="8"/>
        <v>56791350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1"/>
  <sheetViews>
    <sheetView workbookViewId="0">
      <pane xSplit="1" ySplit="4" topLeftCell="B13" activePane="bottomRight" state="frozen"/>
      <selection pane="topRight" activeCell="B1" sqref="B1"/>
      <selection pane="bottomLeft" activeCell="A6" sqref="A6"/>
      <selection pane="bottomRight" activeCell="C25" sqref="C25"/>
    </sheetView>
  </sheetViews>
  <sheetFormatPr defaultRowHeight="15" x14ac:dyDescent="0.25"/>
  <cols>
    <col min="1" max="1" width="46.5703125" style="1" customWidth="1"/>
    <col min="2" max="3" width="14.5703125" style="1" bestFit="1" customWidth="1"/>
    <col min="4" max="4" width="15.42578125" style="1" bestFit="1" customWidth="1"/>
    <col min="5" max="6" width="14.5703125" style="1" bestFit="1" customWidth="1"/>
    <col min="7" max="8" width="12.7109375" style="1" bestFit="1" customWidth="1"/>
    <col min="9" max="16384" width="9.140625" style="1"/>
  </cols>
  <sheetData>
    <row r="1" spans="1:8" customFormat="1" x14ac:dyDescent="0.25">
      <c r="A1" s="21" t="s">
        <v>23</v>
      </c>
    </row>
    <row r="2" spans="1:8" customFormat="1" x14ac:dyDescent="0.25">
      <c r="A2" s="21" t="s">
        <v>59</v>
      </c>
    </row>
    <row r="3" spans="1:8" customFormat="1" x14ac:dyDescent="0.25">
      <c r="A3" s="21" t="s">
        <v>50</v>
      </c>
    </row>
    <row r="4" spans="1:8" s="1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0" t="s">
        <v>60</v>
      </c>
      <c r="B5" s="1">
        <v>98450400</v>
      </c>
      <c r="C5" s="1">
        <v>126540200</v>
      </c>
      <c r="D5" s="1">
        <v>386709515</v>
      </c>
      <c r="E5" s="1">
        <v>410164512</v>
      </c>
      <c r="F5" s="1">
        <v>440297050</v>
      </c>
      <c r="G5" s="1">
        <v>494752023</v>
      </c>
      <c r="H5" s="1">
        <v>519173980</v>
      </c>
    </row>
    <row r="6" spans="1:8" x14ac:dyDescent="0.25">
      <c r="A6" t="s">
        <v>6</v>
      </c>
      <c r="B6" s="6">
        <v>72276229</v>
      </c>
      <c r="C6" s="6">
        <v>92959946</v>
      </c>
      <c r="D6" s="6">
        <v>271880657</v>
      </c>
      <c r="E6" s="6">
        <v>288548149</v>
      </c>
      <c r="F6" s="1">
        <v>309792863</v>
      </c>
      <c r="G6" s="1">
        <v>338905136</v>
      </c>
      <c r="H6" s="1">
        <v>362084176</v>
      </c>
    </row>
    <row r="7" spans="1:8" x14ac:dyDescent="0.25">
      <c r="A7" s="20" t="s">
        <v>4</v>
      </c>
      <c r="B7" s="2">
        <f t="shared" ref="B7:H7" si="0">B5-B6</f>
        <v>26174171</v>
      </c>
      <c r="C7" s="2">
        <f t="shared" si="0"/>
        <v>33580254</v>
      </c>
      <c r="D7" s="2">
        <f t="shared" si="0"/>
        <v>114828858</v>
      </c>
      <c r="E7" s="2">
        <f t="shared" si="0"/>
        <v>121616363</v>
      </c>
      <c r="F7" s="14">
        <f t="shared" si="0"/>
        <v>130504187</v>
      </c>
      <c r="G7" s="14">
        <f t="shared" si="0"/>
        <v>155846887</v>
      </c>
      <c r="H7" s="14">
        <f t="shared" si="0"/>
        <v>157089804</v>
      </c>
    </row>
    <row r="8" spans="1:8" x14ac:dyDescent="0.25">
      <c r="A8" s="19"/>
      <c r="B8" s="2"/>
      <c r="C8" s="2"/>
      <c r="D8" s="2"/>
      <c r="E8" s="2"/>
    </row>
    <row r="9" spans="1:8" x14ac:dyDescent="0.25">
      <c r="A9" s="20" t="s">
        <v>61</v>
      </c>
      <c r="B9" s="2">
        <f t="shared" ref="B9:H9" si="1">SUM(B10:B11)</f>
        <v>4829600</v>
      </c>
      <c r="C9" s="2">
        <f t="shared" si="1"/>
        <v>5781500</v>
      </c>
      <c r="D9" s="2">
        <f t="shared" si="1"/>
        <v>11511379</v>
      </c>
      <c r="E9" s="2">
        <f t="shared" si="1"/>
        <v>16963452</v>
      </c>
      <c r="F9" s="2">
        <f t="shared" si="1"/>
        <v>18447802</v>
      </c>
      <c r="G9" s="2">
        <f t="shared" si="1"/>
        <v>29244819</v>
      </c>
      <c r="H9" s="2">
        <f t="shared" si="1"/>
        <v>15588008</v>
      </c>
    </row>
    <row r="10" spans="1:8" x14ac:dyDescent="0.25">
      <c r="A10" s="3" t="s">
        <v>17</v>
      </c>
      <c r="B10" s="3">
        <v>3264200</v>
      </c>
      <c r="C10" s="3">
        <v>3825300</v>
      </c>
      <c r="D10" s="3">
        <v>8049502</v>
      </c>
      <c r="E10" s="3">
        <v>10003670</v>
      </c>
      <c r="F10" s="1">
        <v>10772138</v>
      </c>
      <c r="G10" s="1">
        <v>25707697</v>
      </c>
      <c r="H10" s="1">
        <v>12019611</v>
      </c>
    </row>
    <row r="11" spans="1:8" x14ac:dyDescent="0.25">
      <c r="A11" s="3" t="s">
        <v>16</v>
      </c>
      <c r="B11" s="3">
        <v>1565400</v>
      </c>
      <c r="C11" s="3">
        <v>1956200</v>
      </c>
      <c r="D11" s="3">
        <v>3461877</v>
      </c>
      <c r="E11" s="3">
        <v>6959782</v>
      </c>
      <c r="F11" s="1">
        <v>7675664</v>
      </c>
      <c r="G11" s="1">
        <v>3537122</v>
      </c>
      <c r="H11" s="1">
        <v>3568397</v>
      </c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20" t="s">
        <v>5</v>
      </c>
      <c r="B13" s="2">
        <f t="shared" ref="B13:H13" si="2">B7-B9</f>
        <v>21344571</v>
      </c>
      <c r="C13" s="2">
        <f t="shared" si="2"/>
        <v>27798754</v>
      </c>
      <c r="D13" s="2">
        <f t="shared" si="2"/>
        <v>103317479</v>
      </c>
      <c r="E13" s="2">
        <f t="shared" si="2"/>
        <v>104652911</v>
      </c>
      <c r="F13" s="2">
        <f t="shared" si="2"/>
        <v>112056385</v>
      </c>
      <c r="G13" s="2">
        <f t="shared" si="2"/>
        <v>126602068</v>
      </c>
      <c r="H13" s="2">
        <f t="shared" si="2"/>
        <v>141501796</v>
      </c>
    </row>
    <row r="14" spans="1:8" x14ac:dyDescent="0.25">
      <c r="A14" s="26" t="s">
        <v>62</v>
      </c>
      <c r="B14" s="2">
        <f>B17-B15-B16</f>
        <v>-7727192</v>
      </c>
      <c r="C14" s="2">
        <f t="shared" ref="C14:H14" si="3">C17-C15-C16</f>
        <v>-8617514</v>
      </c>
      <c r="D14" s="2">
        <f t="shared" si="3"/>
        <v>-6402200</v>
      </c>
      <c r="E14" s="2">
        <f t="shared" si="3"/>
        <v>-3543542</v>
      </c>
      <c r="F14" s="2">
        <f t="shared" si="3"/>
        <v>-7734403</v>
      </c>
      <c r="G14" s="2">
        <f t="shared" si="3"/>
        <v>-6529476</v>
      </c>
      <c r="H14" s="2">
        <f t="shared" si="3"/>
        <v>-10194798</v>
      </c>
    </row>
    <row r="15" spans="1:8" x14ac:dyDescent="0.25">
      <c r="A15" s="3" t="s">
        <v>13</v>
      </c>
      <c r="B15" s="3">
        <v>7942399</v>
      </c>
      <c r="C15" s="3">
        <v>9153164</v>
      </c>
      <c r="D15" s="3">
        <v>13236592</v>
      </c>
      <c r="E15" s="3">
        <v>10933469</v>
      </c>
      <c r="F15" s="3">
        <v>14658631</v>
      </c>
      <c r="G15" s="3">
        <v>15312392</v>
      </c>
      <c r="H15" s="3">
        <v>14871173</v>
      </c>
    </row>
    <row r="16" spans="1:8" x14ac:dyDescent="0.25">
      <c r="A16" s="3" t="s">
        <v>18</v>
      </c>
      <c r="B16" s="3"/>
      <c r="C16" s="3"/>
      <c r="D16" s="3"/>
      <c r="E16" s="3"/>
      <c r="F16" s="3"/>
      <c r="G16" s="3"/>
      <c r="H16" s="3"/>
    </row>
    <row r="17" spans="1:8" x14ac:dyDescent="0.25">
      <c r="A17" s="3" t="s">
        <v>32</v>
      </c>
      <c r="B17" s="3">
        <v>215207</v>
      </c>
      <c r="C17" s="3">
        <v>535650</v>
      </c>
      <c r="D17" s="3">
        <v>6834392</v>
      </c>
      <c r="E17" s="3">
        <v>7389927</v>
      </c>
      <c r="F17" s="3">
        <v>6924228</v>
      </c>
      <c r="G17" s="3">
        <v>8782916</v>
      </c>
      <c r="H17" s="3">
        <v>4676375</v>
      </c>
    </row>
    <row r="18" spans="1:8" s="2" customFormat="1" x14ac:dyDescent="0.25">
      <c r="A18" s="20" t="s">
        <v>67</v>
      </c>
      <c r="B18" s="2">
        <f>SUM(B13:B14)</f>
        <v>13617379</v>
      </c>
      <c r="C18" s="2">
        <f t="shared" ref="C18:H18" si="4">SUM(C13:C14)</f>
        <v>19181240</v>
      </c>
      <c r="D18" s="2">
        <f t="shared" si="4"/>
        <v>96915279</v>
      </c>
      <c r="E18" s="2">
        <f t="shared" si="4"/>
        <v>101109369</v>
      </c>
      <c r="F18" s="2">
        <f t="shared" si="4"/>
        <v>104321982</v>
      </c>
      <c r="G18" s="2">
        <f t="shared" si="4"/>
        <v>120072592</v>
      </c>
      <c r="H18" s="2">
        <f t="shared" si="4"/>
        <v>131306998</v>
      </c>
    </row>
    <row r="19" spans="1:8" x14ac:dyDescent="0.25">
      <c r="A19" t="s">
        <v>68</v>
      </c>
      <c r="B19" s="3">
        <v>648447</v>
      </c>
      <c r="C19" s="3">
        <v>913392</v>
      </c>
      <c r="D19" s="3">
        <v>4615013</v>
      </c>
      <c r="E19" s="3">
        <v>4814732</v>
      </c>
      <c r="F19" s="3">
        <v>4967713</v>
      </c>
      <c r="G19" s="3">
        <v>5717742</v>
      </c>
      <c r="H19" s="3">
        <v>6252714</v>
      </c>
    </row>
    <row r="20" spans="1:8" x14ac:dyDescent="0.25">
      <c r="A20" s="20" t="s">
        <v>69</v>
      </c>
      <c r="B20" s="2">
        <f t="shared" ref="B20:H20" si="5">B18-B19</f>
        <v>12968932</v>
      </c>
      <c r="C20" s="2">
        <f t="shared" si="5"/>
        <v>18267848</v>
      </c>
      <c r="D20" s="2">
        <f t="shared" si="5"/>
        <v>92300266</v>
      </c>
      <c r="E20" s="2">
        <f t="shared" si="5"/>
        <v>96294637</v>
      </c>
      <c r="F20" s="2">
        <f t="shared" si="5"/>
        <v>99354269</v>
      </c>
      <c r="G20" s="2">
        <f t="shared" si="5"/>
        <v>114354850</v>
      </c>
      <c r="H20" s="2">
        <f t="shared" si="5"/>
        <v>125054284</v>
      </c>
    </row>
    <row r="21" spans="1:8" x14ac:dyDescent="0.25">
      <c r="B21" s="7"/>
      <c r="C21" s="7"/>
      <c r="D21" s="7"/>
      <c r="E21" s="7"/>
      <c r="F21" s="7"/>
      <c r="G21" s="7"/>
      <c r="H21" s="7"/>
    </row>
    <row r="22" spans="1:8" x14ac:dyDescent="0.25">
      <c r="A22" s="23" t="s">
        <v>66</v>
      </c>
      <c r="B22" s="7">
        <f t="shared" ref="B22:H22" si="6">SUM(B23:B24)</f>
        <v>-4863350</v>
      </c>
      <c r="C22" s="7">
        <f t="shared" si="6"/>
        <v>-6393747</v>
      </c>
      <c r="D22" s="7">
        <f t="shared" si="6"/>
        <v>-33381470</v>
      </c>
      <c r="E22" s="7">
        <f t="shared" si="6"/>
        <v>-32087869</v>
      </c>
      <c r="F22" s="7">
        <f t="shared" si="6"/>
        <v>-34773995</v>
      </c>
      <c r="G22" s="7">
        <f t="shared" si="6"/>
        <v>-23065544</v>
      </c>
      <c r="H22" s="7">
        <f t="shared" si="6"/>
        <v>-30974415</v>
      </c>
    </row>
    <row r="23" spans="1:8" x14ac:dyDescent="0.25">
      <c r="A23" s="3" t="s">
        <v>19</v>
      </c>
      <c r="B23" s="8">
        <v>-4863350</v>
      </c>
      <c r="C23" s="8">
        <v>-6393747</v>
      </c>
      <c r="D23" s="8">
        <v>-30089861</v>
      </c>
      <c r="E23" s="8">
        <v>-23722385</v>
      </c>
      <c r="F23" s="8">
        <v>-27099996</v>
      </c>
      <c r="G23" s="8">
        <v>-21108792</v>
      </c>
      <c r="H23" s="8">
        <v>-24089334</v>
      </c>
    </row>
    <row r="24" spans="1:8" s="3" customFormat="1" x14ac:dyDescent="0.25">
      <c r="A24" s="3" t="s">
        <v>20</v>
      </c>
      <c r="B24" s="8"/>
      <c r="C24" s="8"/>
      <c r="D24" s="8">
        <v>-3291609</v>
      </c>
      <c r="E24" s="8">
        <v>-8365484</v>
      </c>
      <c r="F24" s="8">
        <v>-7673999</v>
      </c>
      <c r="G24" s="8">
        <v>-1956752</v>
      </c>
      <c r="H24" s="8">
        <v>-6885081</v>
      </c>
    </row>
    <row r="25" spans="1:8" x14ac:dyDescent="0.25">
      <c r="A25" s="20" t="s">
        <v>63</v>
      </c>
      <c r="B25" s="9">
        <f t="shared" ref="B25:H25" si="7">B20+B22</f>
        <v>8105582</v>
      </c>
      <c r="C25" s="9">
        <f t="shared" si="7"/>
        <v>11874101</v>
      </c>
      <c r="D25" s="9">
        <f t="shared" si="7"/>
        <v>58918796</v>
      </c>
      <c r="E25" s="9">
        <f t="shared" si="7"/>
        <v>64206768</v>
      </c>
      <c r="F25" s="9">
        <f t="shared" si="7"/>
        <v>64580274</v>
      </c>
      <c r="G25" s="9">
        <f t="shared" si="7"/>
        <v>91289306</v>
      </c>
      <c r="H25" s="9">
        <f t="shared" si="7"/>
        <v>94079869</v>
      </c>
    </row>
    <row r="26" spans="1:8" x14ac:dyDescent="0.25">
      <c r="A26" s="19"/>
      <c r="B26" s="7"/>
      <c r="C26" s="7"/>
      <c r="D26" s="7"/>
      <c r="E26" s="7"/>
      <c r="F26" s="7"/>
      <c r="G26" s="7"/>
      <c r="H26" s="7"/>
    </row>
    <row r="27" spans="1:8" s="13" customFormat="1" x14ac:dyDescent="0.25">
      <c r="A27" s="20" t="s">
        <v>64</v>
      </c>
      <c r="B27" s="12">
        <f>B25/('1'!B35/10)</f>
        <v>202.63955000000001</v>
      </c>
      <c r="C27" s="12">
        <f>C25/('1'!C35/10)</f>
        <v>118.74101</v>
      </c>
      <c r="D27" s="12">
        <f>D25/('1'!D35/10)</f>
        <v>7.1852190243902436</v>
      </c>
      <c r="E27" s="12">
        <f>E25/('1'!E35/10)</f>
        <v>2.0784270361258579</v>
      </c>
      <c r="F27" s="12">
        <f>F25/('1'!F35/10)</f>
        <v>2.0905177392205103</v>
      </c>
      <c r="G27" s="12">
        <f>G25/('1'!G35/10)</f>
        <v>1.8083822492333779</v>
      </c>
      <c r="H27" s="12">
        <f>H25/('1'!H35/10)</f>
        <v>1.6565880015178367</v>
      </c>
    </row>
    <row r="28" spans="1:8" x14ac:dyDescent="0.25">
      <c r="A28" s="26" t="s">
        <v>65</v>
      </c>
      <c r="B28" s="1">
        <f>'1'!B35/10</f>
        <v>40000</v>
      </c>
      <c r="C28" s="1">
        <f>'1'!C35/10</f>
        <v>100000</v>
      </c>
      <c r="D28" s="1">
        <f>'1'!D35/10</f>
        <v>8200000</v>
      </c>
      <c r="E28" s="1">
        <f>'1'!E35/10</f>
        <v>30892000</v>
      </c>
      <c r="F28" s="1">
        <f>'1'!F35/10</f>
        <v>30892000</v>
      </c>
      <c r="G28" s="1">
        <f>'1'!G35/10</f>
        <v>50481200</v>
      </c>
      <c r="H28" s="1">
        <f>'1'!H35/10</f>
        <v>56791350</v>
      </c>
    </row>
    <row r="51" spans="1:1" x14ac:dyDescent="0.25">
      <c r="A5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abSelected="1" workbookViewId="0">
      <pane xSplit="1" ySplit="4" topLeftCell="B18" activePane="bottomRight" state="frozen"/>
      <selection pane="topRight" activeCell="B1" sqref="B1"/>
      <selection pane="bottomLeft" activeCell="A6" sqref="A6"/>
      <selection pane="bottomRight" activeCell="L30" sqref="L30"/>
    </sheetView>
  </sheetViews>
  <sheetFormatPr defaultRowHeight="15" x14ac:dyDescent="0.25"/>
  <cols>
    <col min="1" max="1" width="41.85546875" style="1" customWidth="1"/>
    <col min="2" max="6" width="14.7109375" style="1" bestFit="1" customWidth="1"/>
    <col min="7" max="8" width="13.42578125" style="1" bestFit="1" customWidth="1"/>
    <col min="9" max="16384" width="9.140625" style="1"/>
  </cols>
  <sheetData>
    <row r="1" spans="1:8" customFormat="1" x14ac:dyDescent="0.25">
      <c r="A1" s="21" t="s">
        <v>23</v>
      </c>
    </row>
    <row r="2" spans="1:8" customFormat="1" x14ac:dyDescent="0.25">
      <c r="A2" s="21" t="s">
        <v>70</v>
      </c>
    </row>
    <row r="3" spans="1:8" customFormat="1" x14ac:dyDescent="0.25">
      <c r="A3" s="21" t="s">
        <v>50</v>
      </c>
    </row>
    <row r="4" spans="1:8" s="1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0" t="s">
        <v>71</v>
      </c>
    </row>
    <row r="6" spans="1:8" x14ac:dyDescent="0.25">
      <c r="A6" s="1" t="s">
        <v>33</v>
      </c>
      <c r="B6" s="1">
        <v>67879267</v>
      </c>
      <c r="C6" s="1">
        <v>114402190</v>
      </c>
      <c r="D6" s="1">
        <v>333453677</v>
      </c>
      <c r="E6" s="1">
        <v>389657205</v>
      </c>
      <c r="F6" s="1">
        <v>410639407</v>
      </c>
      <c r="G6" s="1">
        <v>461484249</v>
      </c>
      <c r="H6" s="1">
        <v>507073386</v>
      </c>
    </row>
    <row r="7" spans="1:8" x14ac:dyDescent="0.25">
      <c r="A7" s="3" t="s">
        <v>34</v>
      </c>
      <c r="B7" s="1">
        <v>-102043209</v>
      </c>
      <c r="C7" s="1">
        <v>-99895247</v>
      </c>
      <c r="D7" s="1">
        <v>-299004245</v>
      </c>
      <c r="E7" s="1">
        <v>-347163684</v>
      </c>
      <c r="F7" s="1">
        <v>-294325241</v>
      </c>
      <c r="G7" s="1">
        <v>-356073976</v>
      </c>
      <c r="H7" s="1">
        <v>-357988019</v>
      </c>
    </row>
    <row r="8" spans="1:8" x14ac:dyDescent="0.25">
      <c r="A8" s="3" t="s">
        <v>35</v>
      </c>
      <c r="B8" s="1">
        <v>-1970071</v>
      </c>
      <c r="C8" s="1">
        <v>-2479847</v>
      </c>
      <c r="D8" s="1">
        <v>-8827288</v>
      </c>
      <c r="E8" s="1">
        <v>-15314142</v>
      </c>
      <c r="F8" s="1">
        <v>-15210281</v>
      </c>
      <c r="G8" s="1">
        <v>-15716142</v>
      </c>
      <c r="H8" s="1">
        <v>-18893981</v>
      </c>
    </row>
    <row r="9" spans="1:8" x14ac:dyDescent="0.25">
      <c r="A9" s="3" t="s">
        <v>36</v>
      </c>
      <c r="D9" s="1">
        <v>-1072839</v>
      </c>
      <c r="E9" s="1">
        <v>-2768564</v>
      </c>
      <c r="F9" s="1">
        <v>-5619194</v>
      </c>
      <c r="G9" s="1">
        <v>-14959268</v>
      </c>
    </row>
    <row r="10" spans="1:8" x14ac:dyDescent="0.25">
      <c r="A10" s="3" t="s">
        <v>82</v>
      </c>
      <c r="B10" s="1">
        <v>-7942399</v>
      </c>
      <c r="C10" s="1">
        <v>-9153164</v>
      </c>
    </row>
    <row r="11" spans="1:8" x14ac:dyDescent="0.25">
      <c r="A11" s="3" t="s">
        <v>37</v>
      </c>
      <c r="B11" s="1">
        <v>-2894264</v>
      </c>
      <c r="C11" s="1">
        <v>-3530265</v>
      </c>
      <c r="D11" s="1">
        <v>-13236592</v>
      </c>
      <c r="E11" s="1">
        <v>-10933469</v>
      </c>
      <c r="F11" s="1">
        <v>-14658631</v>
      </c>
      <c r="G11" s="1">
        <v>-15312392</v>
      </c>
      <c r="H11" s="1">
        <v>-14871173</v>
      </c>
    </row>
    <row r="12" spans="1:8" x14ac:dyDescent="0.25">
      <c r="A12" s="3" t="s">
        <v>21</v>
      </c>
      <c r="B12" s="1">
        <v>-835166</v>
      </c>
      <c r="C12" s="1">
        <v>-2838098</v>
      </c>
      <c r="D12" s="1">
        <v>-4173264</v>
      </c>
      <c r="E12" s="1">
        <v>-5264889</v>
      </c>
      <c r="F12" s="1">
        <v>-3084074</v>
      </c>
      <c r="G12" s="1">
        <v>-47910145</v>
      </c>
      <c r="H12" s="1">
        <v>-48272405</v>
      </c>
    </row>
    <row r="13" spans="1:8" ht="15.75" x14ac:dyDescent="0.25">
      <c r="A13" s="27"/>
      <c r="B13" s="14">
        <f t="shared" ref="B13:H13" si="0">SUM(B6:B12)</f>
        <v>-47805842</v>
      </c>
      <c r="C13" s="14">
        <f t="shared" si="0"/>
        <v>-3494431</v>
      </c>
      <c r="D13" s="14">
        <f t="shared" si="0"/>
        <v>7139449</v>
      </c>
      <c r="E13" s="14">
        <f t="shared" si="0"/>
        <v>8212457</v>
      </c>
      <c r="F13" s="14">
        <f t="shared" si="0"/>
        <v>77741986</v>
      </c>
      <c r="G13" s="14">
        <f t="shared" si="0"/>
        <v>11512326</v>
      </c>
      <c r="H13" s="14">
        <f t="shared" si="0"/>
        <v>67047808</v>
      </c>
    </row>
    <row r="14" spans="1:8" ht="15.75" x14ac:dyDescent="0.25">
      <c r="A14" s="27"/>
    </row>
    <row r="15" spans="1:8" x14ac:dyDescent="0.25">
      <c r="A15" s="20" t="s">
        <v>72</v>
      </c>
    </row>
    <row r="16" spans="1:8" x14ac:dyDescent="0.25">
      <c r="A16" s="15" t="s">
        <v>38</v>
      </c>
      <c r="B16" s="1">
        <v>-78781376</v>
      </c>
      <c r="D16" s="1">
        <v>-58972150</v>
      </c>
      <c r="E16" s="1">
        <v>-97225031</v>
      </c>
      <c r="F16" s="1">
        <v>-34371820</v>
      </c>
      <c r="G16" s="1">
        <v>-119399458</v>
      </c>
      <c r="H16" s="1">
        <v>-78143185</v>
      </c>
    </row>
    <row r="17" spans="1:8" x14ac:dyDescent="0.25">
      <c r="A17" s="15" t="s">
        <v>39</v>
      </c>
      <c r="D17" s="1">
        <v>-26389759</v>
      </c>
      <c r="E17" s="1">
        <v>-63835179</v>
      </c>
      <c r="F17" s="1">
        <v>-43200000</v>
      </c>
      <c r="G17" s="1">
        <v>-34250500</v>
      </c>
      <c r="H17" s="1">
        <v>-25254700</v>
      </c>
    </row>
    <row r="18" spans="1:8" x14ac:dyDescent="0.25">
      <c r="A18" s="15" t="s">
        <v>22</v>
      </c>
    </row>
    <row r="19" spans="1:8" x14ac:dyDescent="0.25">
      <c r="A19" s="19"/>
      <c r="B19" s="14">
        <f t="shared" ref="B19:H19" si="1">SUM(B16:B18)</f>
        <v>-78781376</v>
      </c>
      <c r="C19" s="14">
        <f t="shared" si="1"/>
        <v>0</v>
      </c>
      <c r="D19" s="14">
        <f t="shared" si="1"/>
        <v>-85361909</v>
      </c>
      <c r="E19" s="14">
        <f t="shared" si="1"/>
        <v>-161060210</v>
      </c>
      <c r="F19" s="14">
        <f t="shared" si="1"/>
        <v>-77571820</v>
      </c>
      <c r="G19" s="14">
        <f t="shared" si="1"/>
        <v>-153649958</v>
      </c>
      <c r="H19" s="14">
        <f t="shared" si="1"/>
        <v>-103397885</v>
      </c>
    </row>
    <row r="20" spans="1:8" x14ac:dyDescent="0.25">
      <c r="A20"/>
    </row>
    <row r="21" spans="1:8" x14ac:dyDescent="0.25">
      <c r="A21" s="20" t="s">
        <v>73</v>
      </c>
    </row>
    <row r="22" spans="1:8" x14ac:dyDescent="0.25">
      <c r="A22" s="3" t="s">
        <v>40</v>
      </c>
      <c r="B22" s="3"/>
      <c r="C22" s="3">
        <v>600000</v>
      </c>
      <c r="D22" s="3">
        <v>81000000</v>
      </c>
      <c r="E22" s="3">
        <v>226920000</v>
      </c>
      <c r="F22" s="3"/>
      <c r="G22" s="3">
        <v>150000000</v>
      </c>
      <c r="H22" s="3"/>
    </row>
    <row r="23" spans="1:8" x14ac:dyDescent="0.25">
      <c r="A23" s="3" t="s">
        <v>41</v>
      </c>
      <c r="B23" s="3">
        <v>110000000</v>
      </c>
      <c r="C23" s="3"/>
      <c r="D23" s="3">
        <v>100820000</v>
      </c>
      <c r="E23" s="3">
        <v>-210820000</v>
      </c>
      <c r="F23" s="3"/>
      <c r="G23" s="3"/>
      <c r="H23" s="3"/>
    </row>
    <row r="24" spans="1:8" x14ac:dyDescent="0.25">
      <c r="A24" s="3" t="s">
        <v>42</v>
      </c>
      <c r="B24" s="3"/>
      <c r="C24" s="3"/>
      <c r="D24" s="3">
        <v>943775</v>
      </c>
      <c r="E24" s="3">
        <v>4756420</v>
      </c>
      <c r="F24" s="3">
        <v>482059</v>
      </c>
      <c r="G24" s="3">
        <v>-141774</v>
      </c>
      <c r="H24" s="3">
        <v>3620204</v>
      </c>
    </row>
    <row r="25" spans="1:8" x14ac:dyDescent="0.25">
      <c r="A25" s="3" t="s">
        <v>43</v>
      </c>
      <c r="B25" s="3">
        <v>-2520330</v>
      </c>
      <c r="C25" s="3">
        <v>3328075</v>
      </c>
      <c r="D25" s="3">
        <v>-9810797</v>
      </c>
      <c r="E25" s="3">
        <v>11777774</v>
      </c>
      <c r="F25" s="3">
        <v>-22513965</v>
      </c>
      <c r="G25" s="3">
        <v>13273312</v>
      </c>
      <c r="H25" s="3">
        <v>56060474</v>
      </c>
    </row>
    <row r="26" spans="1:8" x14ac:dyDescent="0.25">
      <c r="A26" s="3" t="s">
        <v>44</v>
      </c>
      <c r="B26" s="3">
        <v>3587105</v>
      </c>
      <c r="C26" s="3">
        <v>-3865398</v>
      </c>
      <c r="D26" s="3">
        <v>-1445475</v>
      </c>
      <c r="E26" s="3">
        <v>42874047</v>
      </c>
      <c r="F26" s="3">
        <v>13055397</v>
      </c>
      <c r="G26" s="3">
        <v>-16797564</v>
      </c>
      <c r="H26" s="3">
        <v>-19023178</v>
      </c>
    </row>
    <row r="27" spans="1:8" x14ac:dyDescent="0.25">
      <c r="A27" s="2"/>
      <c r="B27" s="16">
        <f t="shared" ref="B27:H27" si="2">SUM(B22:B26)</f>
        <v>111066775</v>
      </c>
      <c r="C27" s="16">
        <f t="shared" si="2"/>
        <v>62677</v>
      </c>
      <c r="D27" s="16">
        <f t="shared" si="2"/>
        <v>171507503</v>
      </c>
      <c r="E27" s="16">
        <f t="shared" si="2"/>
        <v>75508241</v>
      </c>
      <c r="F27" s="16">
        <f>SUM(F22:F26)</f>
        <v>-8976509</v>
      </c>
      <c r="G27" s="16">
        <f t="shared" si="2"/>
        <v>146333974</v>
      </c>
      <c r="H27" s="16">
        <f t="shared" si="2"/>
        <v>40657500</v>
      </c>
    </row>
    <row r="29" spans="1:8" x14ac:dyDescent="0.25">
      <c r="A29" s="19" t="s">
        <v>74</v>
      </c>
      <c r="B29" s="2">
        <f t="shared" ref="B29:H29" si="3">SUM(B13,B19,B27)</f>
        <v>-15520443</v>
      </c>
      <c r="C29" s="2">
        <f t="shared" si="3"/>
        <v>-3431754</v>
      </c>
      <c r="D29" s="2">
        <f t="shared" si="3"/>
        <v>93285043</v>
      </c>
      <c r="E29" s="2">
        <f t="shared" si="3"/>
        <v>-77339512</v>
      </c>
      <c r="F29" s="2">
        <f t="shared" si="3"/>
        <v>-8806343</v>
      </c>
      <c r="G29" s="2">
        <f t="shared" si="3"/>
        <v>4196342</v>
      </c>
      <c r="H29" s="2">
        <f t="shared" si="3"/>
        <v>4307423</v>
      </c>
    </row>
    <row r="30" spans="1:8" x14ac:dyDescent="0.25">
      <c r="A30" s="26" t="s">
        <v>75</v>
      </c>
      <c r="B30" s="1">
        <v>27120944</v>
      </c>
      <c r="C30" s="1">
        <v>11600501</v>
      </c>
      <c r="D30" s="1">
        <v>8168747</v>
      </c>
      <c r="E30" s="1">
        <v>101453790</v>
      </c>
      <c r="F30" s="1">
        <v>24114278</v>
      </c>
      <c r="G30" s="1">
        <v>15307935</v>
      </c>
      <c r="H30" s="1">
        <v>19504277</v>
      </c>
    </row>
    <row r="31" spans="1:8" x14ac:dyDescent="0.25">
      <c r="A31" s="20" t="s">
        <v>76</v>
      </c>
      <c r="B31" s="2">
        <f t="shared" ref="B31:H31" si="4">SUM(B29:B30)</f>
        <v>11600501</v>
      </c>
      <c r="C31" s="2">
        <f t="shared" si="4"/>
        <v>8168747</v>
      </c>
      <c r="D31" s="2">
        <f t="shared" si="4"/>
        <v>101453790</v>
      </c>
      <c r="E31" s="2">
        <f t="shared" si="4"/>
        <v>24114278</v>
      </c>
      <c r="F31" s="2">
        <f t="shared" si="4"/>
        <v>15307935</v>
      </c>
      <c r="G31" s="2">
        <f t="shared" si="4"/>
        <v>19504277</v>
      </c>
      <c r="H31" s="2">
        <f t="shared" si="4"/>
        <v>23811700</v>
      </c>
    </row>
    <row r="32" spans="1:8" x14ac:dyDescent="0.25">
      <c r="A32"/>
      <c r="B32" s="2"/>
      <c r="C32" s="2"/>
      <c r="D32" s="2"/>
      <c r="E32" s="2"/>
      <c r="F32" s="2"/>
      <c r="G32" s="2"/>
      <c r="H32" s="2"/>
    </row>
    <row r="33" spans="1:8" s="13" customFormat="1" x14ac:dyDescent="0.25">
      <c r="A33" s="20" t="s">
        <v>77</v>
      </c>
      <c r="B33" s="11">
        <f>B13/('1'!B35/10)</f>
        <v>-1195.1460500000001</v>
      </c>
      <c r="C33" s="11">
        <f>C13/('1'!C35/10)</f>
        <v>-34.944310000000002</v>
      </c>
      <c r="D33" s="11">
        <f>D13/('1'!D35/10)</f>
        <v>0.87066451219512198</v>
      </c>
      <c r="E33" s="11">
        <f>E13/('1'!E35/10)</f>
        <v>0.26584413440372912</v>
      </c>
      <c r="F33" s="11">
        <f>F13/('1'!F35/10)</f>
        <v>2.5165734170659069</v>
      </c>
      <c r="G33" s="11">
        <f>G13/('1'!G35/10)</f>
        <v>0.22805174995840036</v>
      </c>
      <c r="H33" s="11">
        <f>H13/('1'!H35/10)</f>
        <v>1.1805989468466589</v>
      </c>
    </row>
    <row r="34" spans="1:8" x14ac:dyDescent="0.25">
      <c r="A34" s="20" t="s">
        <v>78</v>
      </c>
      <c r="B34" s="1">
        <f>'1'!B35/10</f>
        <v>40000</v>
      </c>
      <c r="C34" s="1">
        <f>'1'!C35/10</f>
        <v>100000</v>
      </c>
      <c r="D34" s="1">
        <f>'1'!D35/10</f>
        <v>8200000</v>
      </c>
      <c r="E34" s="1">
        <f>'1'!E35/10</f>
        <v>30892000</v>
      </c>
      <c r="F34" s="1">
        <f>'1'!F35/10</f>
        <v>30892000</v>
      </c>
      <c r="G34" s="1">
        <f>'1'!G35/10</f>
        <v>50481200</v>
      </c>
      <c r="H34" s="1">
        <f>'1'!H35/10</f>
        <v>56791350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4" sqref="H14"/>
    </sheetView>
  </sheetViews>
  <sheetFormatPr defaultRowHeight="15" x14ac:dyDescent="0.25"/>
  <cols>
    <col min="1" max="1" width="16.5703125" bestFit="1" customWidth="1"/>
    <col min="2" max="7" width="8.28515625" customWidth="1"/>
  </cols>
  <sheetData>
    <row r="1" spans="1:7" x14ac:dyDescent="0.25">
      <c r="A1" s="21" t="s">
        <v>23</v>
      </c>
    </row>
    <row r="2" spans="1:7" x14ac:dyDescent="0.25">
      <c r="A2" s="21" t="s">
        <v>49</v>
      </c>
    </row>
    <row r="3" spans="1:7" x14ac:dyDescent="0.25">
      <c r="A3" s="21" t="s">
        <v>50</v>
      </c>
    </row>
    <row r="4" spans="1:7" s="1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79</v>
      </c>
      <c r="B5" s="17">
        <f>'2'!B25/'1'!B16</f>
        <v>3.7980047207987783E-2</v>
      </c>
      <c r="C5" s="17">
        <f>'2'!C25/'1'!C16</f>
        <v>5.1154709079410172E-2</v>
      </c>
      <c r="D5" s="17">
        <f>'2'!D25/'1'!D16</f>
        <v>0.1186054407770601</v>
      </c>
      <c r="E5" s="17">
        <f>'2'!E25/'1'!E16</f>
        <v>9.6376594554357042E-2</v>
      </c>
      <c r="F5" s="17">
        <f>'2'!F25/'1'!F16</f>
        <v>8.5689742832426419E-2</v>
      </c>
      <c r="G5" s="17">
        <f>'2'!G25/'1'!G16</f>
        <v>9.4258341583848965E-2</v>
      </c>
    </row>
    <row r="6" spans="1:7" x14ac:dyDescent="0.25">
      <c r="A6" t="s">
        <v>80</v>
      </c>
      <c r="B6" s="17">
        <f>'2'!B25/'1'!B34</f>
        <v>0.51443347170949172</v>
      </c>
      <c r="C6" s="17">
        <f>'2'!C25/'1'!C34</f>
        <v>0.42061356632637664</v>
      </c>
      <c r="D6" s="17">
        <f>'2'!D25/'1'!D34</f>
        <v>0.35039588407496902</v>
      </c>
      <c r="E6" s="17">
        <f>'2'!E25/'1'!E34</f>
        <v>0.13979996585582466</v>
      </c>
      <c r="F6" s="17">
        <f>'2'!F25/'1'!F34</f>
        <v>0.12327861298641293</v>
      </c>
      <c r="G6" s="17">
        <f>'2'!G25/'1'!G34</f>
        <v>0.11930972251733854</v>
      </c>
    </row>
    <row r="7" spans="1:7" x14ac:dyDescent="0.25">
      <c r="A7" t="s">
        <v>45</v>
      </c>
      <c r="B7" s="17">
        <f>'1'!B22/'1'!B34</f>
        <v>0.89567816154107494</v>
      </c>
      <c r="C7" s="17">
        <f>'1'!C22/'1'!C34</f>
        <v>0.31991013384565054</v>
      </c>
      <c r="D7" s="17">
        <f>'1'!D22/'1'!D34</f>
        <v>4.5113053866962835E-2</v>
      </c>
      <c r="E7" s="17">
        <f>'1'!E22/'1'!E34</f>
        <v>0.10986808123861175</v>
      </c>
      <c r="F7" s="17">
        <f>'1'!F22/'1'!F34</f>
        <v>0.12124541215042867</v>
      </c>
      <c r="G7" s="17">
        <f>'1'!G22/'1'!G34</f>
        <v>6.1057146049775288E-2</v>
      </c>
    </row>
    <row r="8" spans="1:7" x14ac:dyDescent="0.25">
      <c r="A8" t="s">
        <v>46</v>
      </c>
      <c r="B8" s="18">
        <f>'1'!B10/'1'!B25</f>
        <v>1.9730302380798674</v>
      </c>
      <c r="C8" s="18">
        <f>'1'!C10/'1'!C25</f>
        <v>1.9898400583108087</v>
      </c>
      <c r="D8" s="18">
        <f>'1'!D10/'1'!D25</f>
        <v>3.2815668203885626</v>
      </c>
      <c r="E8" s="18">
        <f>'1'!E10/'1'!E25</f>
        <v>2.4307648380850151</v>
      </c>
      <c r="F8" s="18">
        <f>'1'!F10/'1'!F25</f>
        <v>2.6759137452103627</v>
      </c>
      <c r="G8" s="18">
        <f>'1'!G10/'1'!G25</f>
        <v>3.6846787406717256</v>
      </c>
    </row>
    <row r="9" spans="1:7" x14ac:dyDescent="0.25">
      <c r="A9" t="s">
        <v>47</v>
      </c>
      <c r="B9" s="17">
        <f>'2'!B25/'2'!B5</f>
        <v>8.2331630953251592E-2</v>
      </c>
      <c r="C9" s="17">
        <f>'2'!C25/'2'!C5</f>
        <v>9.383659105960003E-2</v>
      </c>
      <c r="D9" s="17">
        <f>'2'!D25/'2'!D5</f>
        <v>0.15235931290700205</v>
      </c>
      <c r="E9" s="17">
        <f>'2'!E25/'2'!E5</f>
        <v>0.15653906206298024</v>
      </c>
      <c r="F9" s="17">
        <f>'2'!F25/'2'!F5</f>
        <v>0.14667432816095408</v>
      </c>
      <c r="G9" s="17">
        <f>'2'!G25/'2'!G5</f>
        <v>0.18451527584759364</v>
      </c>
    </row>
    <row r="10" spans="1:7" x14ac:dyDescent="0.25">
      <c r="A10" t="s">
        <v>48</v>
      </c>
      <c r="B10" s="17">
        <f>'2'!B13/'2'!B5</f>
        <v>0.21680532532117697</v>
      </c>
      <c r="C10" s="17">
        <f>'2'!C13/'2'!C5</f>
        <v>0.2196831836839202</v>
      </c>
      <c r="D10" s="17">
        <f>'2'!D13/'2'!D5</f>
        <v>0.26717077028735636</v>
      </c>
      <c r="E10" s="17">
        <f>'2'!E13/'2'!E5</f>
        <v>0.25514862436465491</v>
      </c>
      <c r="F10" s="17">
        <f>'2'!F13/'2'!F5</f>
        <v>0.25450178464743289</v>
      </c>
      <c r="G10" s="17">
        <f>'2'!G13/'2'!G5</f>
        <v>0.25588994509275609</v>
      </c>
    </row>
    <row r="11" spans="1:7" x14ac:dyDescent="0.25">
      <c r="A11" t="s">
        <v>81</v>
      </c>
      <c r="B11" s="17">
        <f>'2'!B25/('1'!B34+'1'!B22)</f>
        <v>0.2713717350055283</v>
      </c>
      <c r="C11" s="17">
        <f>'2'!C25/('1'!C34+'1'!C22)</f>
        <v>0.318668336230505</v>
      </c>
      <c r="D11" s="17">
        <f>'2'!D25/('1'!D34+'1'!D22)</f>
        <v>0.3352707946556493</v>
      </c>
      <c r="E11" s="17">
        <f>'2'!E25/('1'!E34+'1'!E22)</f>
        <v>0.12596088509889214</v>
      </c>
      <c r="F11" s="17">
        <f>'2'!F25/('1'!F34+'1'!F22)</f>
        <v>0.10994793080132007</v>
      </c>
      <c r="G11" s="17">
        <f>'2'!G25/('1'!G34+'1'!G22)</f>
        <v>0.11244420054237267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2020-04-11T14:43:26Z</dcterms:modified>
</cp:coreProperties>
</file>