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F21" i="3"/>
  <c r="G21" i="3"/>
  <c r="H21" i="3"/>
  <c r="I21" i="3"/>
  <c r="B21" i="3"/>
  <c r="C21" i="3"/>
  <c r="B47" i="1"/>
  <c r="C47" i="1"/>
  <c r="B30" i="1"/>
  <c r="C30" i="1"/>
  <c r="B22" i="1"/>
  <c r="C22" i="1"/>
  <c r="I38" i="3"/>
  <c r="I31" i="3"/>
  <c r="I9" i="3"/>
  <c r="I13" i="3" s="1"/>
  <c r="I22" i="2"/>
  <c r="I24" i="2"/>
  <c r="I19" i="2"/>
  <c r="I13" i="2"/>
  <c r="I8" i="2"/>
  <c r="I9" i="2"/>
  <c r="I58" i="1"/>
  <c r="I54" i="1"/>
  <c r="I57" i="1" s="1"/>
  <c r="I47" i="1"/>
  <c r="I30" i="1"/>
  <c r="I20" i="1"/>
  <c r="I22" i="1" s="1"/>
  <c r="I11" i="1"/>
  <c r="I37" i="3" l="1"/>
  <c r="I33" i="3"/>
  <c r="I35" i="3" s="1"/>
  <c r="I29" i="2"/>
  <c r="I32" i="2" s="1"/>
  <c r="I12" i="2"/>
  <c r="I48" i="1"/>
  <c r="I55" i="1" s="1"/>
  <c r="C29" i="2"/>
  <c r="D29" i="2"/>
  <c r="B29" i="2"/>
  <c r="B24" i="2"/>
  <c r="C22" i="2"/>
  <c r="D22" i="2"/>
  <c r="B22" i="2"/>
  <c r="C19" i="2"/>
  <c r="D19" i="2"/>
  <c r="B19" i="2"/>
  <c r="G13" i="2"/>
  <c r="G19" i="2" s="1"/>
  <c r="G22" i="2" s="1"/>
  <c r="G29" i="2" s="1"/>
  <c r="H13" i="2"/>
  <c r="H19" i="2" s="1"/>
  <c r="H22" i="2" s="1"/>
  <c r="H29" i="2" s="1"/>
  <c r="F13" i="2"/>
  <c r="F19" i="2" s="1"/>
  <c r="F22" i="2" s="1"/>
  <c r="F29" i="2" s="1"/>
  <c r="C13" i="2"/>
  <c r="D13" i="2"/>
  <c r="E13" i="2"/>
  <c r="B13" i="2"/>
  <c r="C58" i="1" l="1"/>
  <c r="D58" i="1"/>
  <c r="E58" i="1"/>
  <c r="F58" i="1"/>
  <c r="G58" i="1"/>
  <c r="H58" i="1"/>
  <c r="B58" i="1"/>
  <c r="C38" i="3"/>
  <c r="D38" i="3"/>
  <c r="E38" i="3"/>
  <c r="F38" i="3"/>
  <c r="G38" i="3"/>
  <c r="H38" i="3"/>
  <c r="B38" i="3"/>
  <c r="H31" i="3" l="1"/>
  <c r="H9" i="3"/>
  <c r="H13" i="3" s="1"/>
  <c r="H37" i="3" s="1"/>
  <c r="F9" i="3"/>
  <c r="F13" i="3" s="1"/>
  <c r="G9" i="3"/>
  <c r="G13" i="3" s="1"/>
  <c r="H8" i="2"/>
  <c r="H9" i="2"/>
  <c r="H24" i="2"/>
  <c r="H47" i="1"/>
  <c r="G30" i="1"/>
  <c r="H30" i="1"/>
  <c r="H54" i="1"/>
  <c r="H20" i="1"/>
  <c r="H8" i="4" s="1"/>
  <c r="H11" i="1"/>
  <c r="H57" i="1" l="1"/>
  <c r="H7" i="4"/>
  <c r="H22" i="1"/>
  <c r="H12" i="2"/>
  <c r="H33" i="3"/>
  <c r="H35" i="3" s="1"/>
  <c r="H48" i="1"/>
  <c r="H55" i="1" s="1"/>
  <c r="G31" i="3"/>
  <c r="F31" i="3"/>
  <c r="E31" i="3"/>
  <c r="E9" i="3"/>
  <c r="D31" i="3"/>
  <c r="D21" i="3"/>
  <c r="C31" i="3"/>
  <c r="B31" i="3"/>
  <c r="C25" i="2"/>
  <c r="C24" i="2" s="1"/>
  <c r="D8" i="2"/>
  <c r="C8" i="2"/>
  <c r="E8" i="2"/>
  <c r="F8" i="2"/>
  <c r="G8" i="2"/>
  <c r="C9" i="2"/>
  <c r="D9" i="2"/>
  <c r="E9" i="2"/>
  <c r="F9" i="2"/>
  <c r="G9" i="2"/>
  <c r="D24" i="2"/>
  <c r="E24" i="2"/>
  <c r="F24" i="2"/>
  <c r="G24" i="2"/>
  <c r="B9" i="2"/>
  <c r="B8" i="2"/>
  <c r="G47" i="1"/>
  <c r="F47" i="1"/>
  <c r="F30" i="1"/>
  <c r="E30" i="1"/>
  <c r="E47" i="1"/>
  <c r="D30" i="1"/>
  <c r="D47" i="1"/>
  <c r="C12" i="2" l="1"/>
  <c r="C10" i="4" s="1"/>
  <c r="D12" i="2"/>
  <c r="D10" i="4" s="1"/>
  <c r="H5" i="4"/>
  <c r="H10" i="4"/>
  <c r="F12" i="2"/>
  <c r="B12" i="2"/>
  <c r="E12" i="2"/>
  <c r="E19" i="2" s="1"/>
  <c r="E22" i="2" s="1"/>
  <c r="E29" i="2" s="1"/>
  <c r="G12" i="2"/>
  <c r="F9" i="4" l="1"/>
  <c r="F10" i="4"/>
  <c r="E9" i="4"/>
  <c r="E10" i="4"/>
  <c r="D9" i="4"/>
  <c r="G9" i="4"/>
  <c r="G10" i="4"/>
  <c r="B9" i="4"/>
  <c r="B10" i="4"/>
  <c r="H32" i="2"/>
  <c r="H9" i="4"/>
  <c r="H6" i="4"/>
  <c r="H11" i="4"/>
  <c r="C9" i="4"/>
  <c r="D9" i="3"/>
  <c r="D13" i="3" s="1"/>
  <c r="E13" i="3"/>
  <c r="C9" i="3"/>
  <c r="C13" i="3" s="1"/>
  <c r="B9" i="3"/>
  <c r="B13" i="3" s="1"/>
  <c r="C33" i="3" l="1"/>
  <c r="C35" i="3" s="1"/>
  <c r="G11" i="1"/>
  <c r="F11" i="1"/>
  <c r="E11" i="1"/>
  <c r="D20" i="1"/>
  <c r="D8" i="4" s="1"/>
  <c r="D11" i="1"/>
  <c r="C11" i="1"/>
  <c r="B11" i="1"/>
  <c r="E32" i="2" l="1"/>
  <c r="D32" i="2" l="1"/>
  <c r="G33" i="3"/>
  <c r="B33" i="3"/>
  <c r="C54" i="1"/>
  <c r="D54" i="1"/>
  <c r="E54" i="1"/>
  <c r="F54" i="1"/>
  <c r="G54" i="1"/>
  <c r="C20" i="1"/>
  <c r="E20" i="1"/>
  <c r="E8" i="4" s="1"/>
  <c r="F20" i="1"/>
  <c r="F8" i="4" s="1"/>
  <c r="G20" i="1"/>
  <c r="B20" i="1"/>
  <c r="B8" i="4" s="1"/>
  <c r="C8" i="4" l="1"/>
  <c r="D11" i="4"/>
  <c r="D6" i="4"/>
  <c r="D7" i="4"/>
  <c r="G8" i="4"/>
  <c r="C6" i="4"/>
  <c r="C11" i="4"/>
  <c r="C7" i="4"/>
  <c r="F6" i="4"/>
  <c r="F11" i="4"/>
  <c r="F7" i="4"/>
  <c r="E11" i="4"/>
  <c r="E7" i="4"/>
  <c r="E6" i="4"/>
  <c r="G6" i="4"/>
  <c r="G11" i="4"/>
  <c r="G7" i="4"/>
  <c r="G22" i="1"/>
  <c r="G5" i="4" s="1"/>
  <c r="C57" i="1"/>
  <c r="F22" i="1"/>
  <c r="F5" i="4" s="1"/>
  <c r="B5" i="4"/>
  <c r="C48" i="1"/>
  <c r="C55" i="1" s="1"/>
  <c r="D48" i="1"/>
  <c r="D55" i="1" s="1"/>
  <c r="C5" i="4"/>
  <c r="G48" i="1"/>
  <c r="G55" i="1" s="1"/>
  <c r="D22" i="1"/>
  <c r="D5" i="4" s="1"/>
  <c r="F48" i="1"/>
  <c r="F55" i="1" s="1"/>
  <c r="E48" i="1"/>
  <c r="E55" i="1" s="1"/>
  <c r="E22" i="1"/>
  <c r="E5" i="4" s="1"/>
  <c r="D37" i="3"/>
  <c r="E37" i="3"/>
  <c r="F37" i="3"/>
  <c r="G37" i="3"/>
  <c r="B37" i="3"/>
  <c r="D33" i="3" l="1"/>
  <c r="D35" i="3" s="1"/>
  <c r="G35" i="3"/>
  <c r="F33" i="3"/>
  <c r="F35" i="3" s="1"/>
  <c r="E33" i="3"/>
  <c r="E35" i="3" s="1"/>
  <c r="G32" i="2" l="1"/>
  <c r="C32" i="2"/>
  <c r="F32" i="2" l="1"/>
  <c r="C37" i="3" l="1"/>
  <c r="B54" i="1"/>
  <c r="B11" i="4" l="1"/>
  <c r="B7" i="4"/>
  <c r="B6" i="4"/>
  <c r="B57" i="1"/>
  <c r="D57" i="1"/>
  <c r="G57" i="1"/>
  <c r="F57" i="1"/>
  <c r="E57" i="1"/>
  <c r="B48" i="1"/>
  <c r="B55" i="1" s="1"/>
  <c r="B35" i="3" l="1"/>
  <c r="B32" i="2" l="1"/>
</calcChain>
</file>

<file path=xl/sharedStrings.xml><?xml version="1.0" encoding="utf-8"?>
<sst xmlns="http://schemas.openxmlformats.org/spreadsheetml/2006/main" count="110" uniqueCount="100">
  <si>
    <t>CURRENT ASSETS</t>
  </si>
  <si>
    <t>Current Liabilities</t>
  </si>
  <si>
    <t>ASSETS</t>
  </si>
  <si>
    <t>Advance, Deposits &amp; Prepayments</t>
  </si>
  <si>
    <t>Property, Plant and Equipment- at cost less accumulated depriciation</t>
  </si>
  <si>
    <t>Capital Work-in Progress</t>
  </si>
  <si>
    <t>Investments</t>
  </si>
  <si>
    <t>Cash &amp; Cash equivalents</t>
  </si>
  <si>
    <t>Share Capital</t>
  </si>
  <si>
    <t>Reserve and surplus</t>
  </si>
  <si>
    <t>Long term Loan (secured)</t>
  </si>
  <si>
    <t xml:space="preserve">Current Tax </t>
  </si>
  <si>
    <t>Olympic Industries Limited</t>
  </si>
  <si>
    <t>Deferred Expenses (Lease Rent)</t>
  </si>
  <si>
    <t>Accounts Receivables</t>
  </si>
  <si>
    <t>Loans</t>
  </si>
  <si>
    <t>Lease Finance - Current Portion</t>
  </si>
  <si>
    <t>Interest Payable</t>
  </si>
  <si>
    <t>Creditors for Goods</t>
  </si>
  <si>
    <t>Creditors for Services</t>
  </si>
  <si>
    <t>Accrued Expenses</t>
  </si>
  <si>
    <t>Advance against Sales</t>
  </si>
  <si>
    <t>Liabilities for Other Finance</t>
  </si>
  <si>
    <t>Provision for Taxation</t>
  </si>
  <si>
    <t>Unclaimed Dividend</t>
  </si>
  <si>
    <t>Retatined Earnings- As per Statement of Changes in Shareholders’ Equity</t>
  </si>
  <si>
    <t>Lease Finance - Long Term</t>
  </si>
  <si>
    <t>Deferred Liabilities</t>
  </si>
  <si>
    <t xml:space="preserve">Deferred Tax Liabilities </t>
  </si>
  <si>
    <t>-</t>
  </si>
  <si>
    <t>Inventories</t>
  </si>
  <si>
    <t>Provision for Investment in Shares</t>
  </si>
  <si>
    <t>Intangible Asset</t>
  </si>
  <si>
    <t>Long Term Loan-Current Portion</t>
  </si>
  <si>
    <t>Trade and Other Recievables</t>
  </si>
  <si>
    <t>Employee Benefit Obligaton</t>
  </si>
  <si>
    <t>Administrative Expenses</t>
  </si>
  <si>
    <t>Selling Expenses</t>
  </si>
  <si>
    <t>Financial Cost</t>
  </si>
  <si>
    <t>Other Income</t>
  </si>
  <si>
    <t>Net Changes in Fair Value of Investment in Shares of Listed Companies</t>
  </si>
  <si>
    <t>Contribution to Workers Profit Participation &amp; Welfare Funds</t>
  </si>
  <si>
    <t>Deferred Tax</t>
  </si>
  <si>
    <t>Provision for Investment</t>
  </si>
  <si>
    <t>Other Expenses</t>
  </si>
  <si>
    <t xml:space="preserve">For the year </t>
  </si>
  <si>
    <t>For Earlier year</t>
  </si>
  <si>
    <t>Cash Receipts from Customers &amp; Others</t>
  </si>
  <si>
    <t>Cash Paid to suppliers and Employees</t>
  </si>
  <si>
    <t>Interest Paid</t>
  </si>
  <si>
    <t>Income taxes paid</t>
  </si>
  <si>
    <t>Interest Received</t>
  </si>
  <si>
    <t>Acquisition of Capital Assests</t>
  </si>
  <si>
    <t>Dividend Paid</t>
  </si>
  <si>
    <t>Lease Finance</t>
  </si>
  <si>
    <t>Proceeds from sale of Fixed Assets</t>
  </si>
  <si>
    <t>Related Parties</t>
  </si>
  <si>
    <t>Proceeds from sale of Investments in share</t>
  </si>
  <si>
    <t>Bank Charges</t>
  </si>
  <si>
    <t>Short-Term Loan</t>
  </si>
  <si>
    <t>Long-Term Loan</t>
  </si>
  <si>
    <t>Debt to Equity</t>
  </si>
  <si>
    <t>Current Ratio</t>
  </si>
  <si>
    <t>Operating Margin</t>
  </si>
  <si>
    <t>Consolidated Income Statement</t>
  </si>
  <si>
    <t>As at year end</t>
  </si>
  <si>
    <t>Return on Asset (ROA)</t>
  </si>
  <si>
    <t>Return on Equity (ROE)</t>
  </si>
  <si>
    <t>Net Margin</t>
  </si>
  <si>
    <t>Return on Invested Capital (ROIC)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</si>
  <si>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</si>
  <si>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</si>
  <si>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</si>
  <si>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</si>
  <si>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</si>
  <si>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</si>
  <si>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</si>
  <si>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</si>
  <si>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</si>
  <si>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</si>
  <si>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</si>
  <si>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</si>
  <si>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</si>
  <si>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</si>
  <si>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</si>
  <si>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Taxation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</si>
  <si>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</si>
  <si>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</si>
  <si>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</si>
  <si>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</si>
  <si>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</si>
  <si>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</si>
  <si>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</si>
  <si>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Consolidated Balance Sheet</t>
  </si>
  <si>
    <t>Consolidated Cash Flow Statement</t>
  </si>
  <si>
    <t>Ratio</t>
  </si>
  <si>
    <t>Profit Before contribution to WPPF</t>
  </si>
  <si>
    <t>Net Profit</t>
  </si>
  <si>
    <t>Earnings per share (par value Taka 10)</t>
  </si>
  <si>
    <t>Shares to Calculate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</si>
</sst>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0" fontId="0" fillId="0" borderId="0" xfId="0" applyFill="1" applyBorder="1"/>
    <xf numFmtId="41" fontId="0" fillId="0" borderId="0" xfId="0" applyNumberForma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5" fontId="2" fillId="0" borderId="0" xfId="0" applyNumberFormat="1" applyFont="1" applyFill="1" applyAlignment="1">
      <alignment horizontal="center" vertical="center"/>
    </xf>
    <xf numFmtId="2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3"/>
    </xf>
    <xf numFmtId="41" fontId="1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5" xfId="1" applyNumberFormat="1" applyFont="1" applyBorder="1"/>
    <xf numFmtId="165" fontId="1" fillId="0" borderId="4" xfId="1" applyNumberFormat="1" applyFont="1" applyBorder="1"/>
    <xf numFmtId="165" fontId="2" fillId="0" borderId="0" xfId="1" applyNumberFormat="1" applyFont="1" applyFill="1"/>
    <xf numFmtId="165" fontId="2" fillId="0" borderId="0" xfId="1" applyNumberFormat="1" applyFont="1"/>
    <xf numFmtId="165" fontId="0" fillId="0" borderId="1" xfId="1" applyNumberFormat="1" applyFont="1" applyFill="1" applyBorder="1"/>
    <xf numFmtId="165" fontId="1" fillId="0" borderId="2" xfId="1" applyNumberFormat="1" applyFont="1" applyFill="1" applyBorder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10" fontId="0" fillId="0" borderId="0" xfId="2" applyNumberFormat="1" applyFont="1"/>
    <xf numFmtId="0" fontId="1" fillId="0" borderId="0" xfId="0" applyFont="1" applyBorder="1"/>
    <xf numFmtId="0" fontId="1" fillId="0" borderId="1" xfId="0" applyFont="1" applyBorder="1"/>
    <xf numFmtId="0" fontId="5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Fill="1" applyAlignment="1"/>
    <xf numFmtId="165" fontId="0" fillId="0" borderId="0" xfId="1" applyNumberFormat="1" applyFont="1" applyFill="1" applyAlignment="1"/>
    <xf numFmtId="41" fontId="0" fillId="0" borderId="0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8"/>
  <sheetViews>
    <sheetView zoomScaleNormal="100" workbookViewId="0">
      <pane xSplit="1" ySplit="4" topLeftCell="B53" activePane="bottomRight" state="frozen"/>
      <selection pane="topRight" activeCell="B1" sqref="B1"/>
      <selection pane="bottomLeft" activeCell="A6" sqref="A6"/>
      <selection pane="bottomRight" activeCell="J60" sqref="J60"/>
    </sheetView>
  </sheetViews>
  <sheetFormatPr defaultRowHeight="15" x14ac:dyDescent="0.25"/>
  <cols>
    <col min="1" max="1" width="33.7109375" customWidth="1"/>
    <col min="2" max="4" width="14.28515625" bestFit="1" customWidth="1"/>
    <col min="5" max="5" width="14.28515625" style="16" bestFit="1" customWidth="1"/>
    <col min="6" max="7" width="14.28515625" bestFit="1" customWidth="1"/>
    <col min="8" max="9" width="15.28515625" bestFit="1" customWidth="1"/>
    <col min="10" max="13" width="19" bestFit="1" customWidth="1"/>
  </cols>
  <sheetData>
    <row r="1" spans="1:9" ht="15.75" x14ac:dyDescent="0.25">
      <c r="A1" s="57" t="s">
        <v>12</v>
      </c>
      <c r="B1" s="2"/>
      <c r="C1" s="2"/>
      <c r="D1" s="2"/>
      <c r="E1" s="2"/>
      <c r="F1" s="2"/>
      <c r="H1" s="4"/>
      <c r="I1" s="4"/>
    </row>
    <row r="2" spans="1:9" ht="15.75" x14ac:dyDescent="0.25">
      <c r="A2" s="57" t="s">
        <v>93</v>
      </c>
      <c r="B2" s="2"/>
      <c r="C2" s="2"/>
      <c r="D2" s="2"/>
      <c r="E2" s="2"/>
      <c r="F2" s="2"/>
    </row>
    <row r="3" spans="1:9" ht="15.75" x14ac:dyDescent="0.25">
      <c r="A3" s="1" t="s">
        <v>65</v>
      </c>
      <c r="B3" s="2"/>
      <c r="C3" s="2"/>
      <c r="D3" s="2"/>
      <c r="E3" s="2"/>
      <c r="F3" s="2"/>
    </row>
    <row r="4" spans="1:9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61" t="s">
        <v>2</v>
      </c>
      <c r="B5" s="36"/>
      <c r="C5" s="36"/>
      <c r="D5" s="36"/>
      <c r="E5" s="37"/>
      <c r="F5" s="36"/>
      <c r="G5" s="36"/>
      <c r="H5" s="36"/>
      <c r="I5" s="36"/>
    </row>
    <row r="6" spans="1:9" x14ac:dyDescent="0.25">
      <c r="A6" s="59" t="s">
        <v>86</v>
      </c>
      <c r="B6" s="36"/>
      <c r="C6" s="36"/>
      <c r="D6" s="36"/>
      <c r="E6" s="37"/>
      <c r="F6" s="36"/>
      <c r="G6" s="36"/>
      <c r="H6" s="36"/>
      <c r="I6" s="36"/>
    </row>
    <row r="7" spans="1:9" ht="15.75" x14ac:dyDescent="0.25">
      <c r="A7" s="5" t="s">
        <v>4</v>
      </c>
      <c r="B7" s="36">
        <v>679504604</v>
      </c>
      <c r="C7" s="36">
        <v>1102174431</v>
      </c>
      <c r="D7" s="36">
        <v>1142580878</v>
      </c>
      <c r="E7" s="36">
        <v>1679103330</v>
      </c>
      <c r="F7" s="36">
        <v>1671383385</v>
      </c>
      <c r="G7" s="36">
        <v>1907118367</v>
      </c>
      <c r="H7" s="36">
        <v>2243553821</v>
      </c>
      <c r="I7" s="36">
        <v>2754848741</v>
      </c>
    </row>
    <row r="8" spans="1:9" x14ac:dyDescent="0.25">
      <c r="A8" s="6" t="s">
        <v>5</v>
      </c>
      <c r="B8" s="36">
        <v>522344746</v>
      </c>
      <c r="C8" s="36">
        <v>330642042</v>
      </c>
      <c r="D8" s="36">
        <v>701072154</v>
      </c>
      <c r="E8" s="37">
        <v>211484151</v>
      </c>
      <c r="F8" s="36">
        <v>278962060</v>
      </c>
      <c r="G8" s="36">
        <v>450255126</v>
      </c>
      <c r="H8" s="36">
        <v>930608133</v>
      </c>
      <c r="I8" s="36">
        <v>1144215357</v>
      </c>
    </row>
    <row r="9" spans="1:9" x14ac:dyDescent="0.25">
      <c r="A9" s="6" t="s">
        <v>32</v>
      </c>
      <c r="B9" s="36"/>
      <c r="C9" s="36"/>
      <c r="D9" s="36">
        <v>25811460</v>
      </c>
      <c r="E9" s="37">
        <v>19358595</v>
      </c>
      <c r="F9" s="36">
        <v>12905730</v>
      </c>
      <c r="G9" s="36">
        <v>6452865</v>
      </c>
      <c r="H9" s="36">
        <v>1</v>
      </c>
      <c r="I9" s="36">
        <v>1</v>
      </c>
    </row>
    <row r="10" spans="1:9" x14ac:dyDescent="0.25">
      <c r="A10" t="s">
        <v>13</v>
      </c>
      <c r="B10" s="36" t="s">
        <v>29</v>
      </c>
      <c r="C10" s="36"/>
      <c r="D10" s="36"/>
      <c r="E10" s="37"/>
      <c r="F10" s="36"/>
      <c r="G10" s="36"/>
      <c r="H10" s="36"/>
      <c r="I10" s="36"/>
    </row>
    <row r="11" spans="1:9" x14ac:dyDescent="0.25">
      <c r="B11" s="38">
        <f t="shared" ref="B11:I11" si="0">SUM(B7:B10)</f>
        <v>1201849350</v>
      </c>
      <c r="C11" s="38">
        <f t="shared" si="0"/>
        <v>1432816473</v>
      </c>
      <c r="D11" s="38">
        <f t="shared" si="0"/>
        <v>1869464492</v>
      </c>
      <c r="E11" s="38">
        <f t="shared" si="0"/>
        <v>1909946076</v>
      </c>
      <c r="F11" s="38">
        <f t="shared" si="0"/>
        <v>1963251175</v>
      </c>
      <c r="G11" s="38">
        <f t="shared" si="0"/>
        <v>2363826358</v>
      </c>
      <c r="H11" s="38">
        <f t="shared" si="0"/>
        <v>3174161955</v>
      </c>
      <c r="I11" s="38">
        <f t="shared" si="0"/>
        <v>3899064099</v>
      </c>
    </row>
    <row r="12" spans="1:9" x14ac:dyDescent="0.25">
      <c r="B12" s="39"/>
      <c r="C12" s="39"/>
      <c r="D12" s="39"/>
      <c r="E12" s="40"/>
      <c r="F12" s="36"/>
      <c r="G12" s="39"/>
      <c r="H12" s="36"/>
      <c r="I12" s="36"/>
    </row>
    <row r="13" spans="1:9" x14ac:dyDescent="0.25">
      <c r="A13" s="59" t="s">
        <v>0</v>
      </c>
      <c r="B13" s="41"/>
      <c r="C13" s="41"/>
      <c r="D13" s="41"/>
      <c r="E13" s="42"/>
      <c r="F13" s="36"/>
      <c r="G13" s="41"/>
      <c r="H13" s="36"/>
      <c r="I13" s="36"/>
    </row>
    <row r="14" spans="1:9" x14ac:dyDescent="0.25">
      <c r="A14" s="6" t="s">
        <v>30</v>
      </c>
      <c r="B14" s="36">
        <v>416634463</v>
      </c>
      <c r="C14" s="36">
        <v>517702890</v>
      </c>
      <c r="D14" s="36">
        <v>661070355</v>
      </c>
      <c r="E14" s="36">
        <v>697852284</v>
      </c>
      <c r="F14" s="39">
        <v>581286241</v>
      </c>
      <c r="G14" s="36">
        <v>889663238</v>
      </c>
      <c r="H14" s="36">
        <v>1306910332</v>
      </c>
      <c r="I14" s="36">
        <v>1253065390</v>
      </c>
    </row>
    <row r="15" spans="1:9" x14ac:dyDescent="0.25">
      <c r="A15" s="6" t="s">
        <v>14</v>
      </c>
      <c r="B15" s="36">
        <v>25539737</v>
      </c>
      <c r="C15" s="36">
        <v>22881927</v>
      </c>
      <c r="D15" s="36">
        <v>18264397</v>
      </c>
      <c r="E15" s="36"/>
      <c r="F15" s="39">
        <v>170337813</v>
      </c>
      <c r="G15" s="36">
        <v>163380305</v>
      </c>
      <c r="H15" s="36">
        <v>178459954</v>
      </c>
      <c r="I15" s="36">
        <v>211109972</v>
      </c>
    </row>
    <row r="16" spans="1:9" x14ac:dyDescent="0.25">
      <c r="A16" s="6" t="s">
        <v>34</v>
      </c>
      <c r="B16" s="36"/>
      <c r="C16" s="36"/>
      <c r="D16" s="36"/>
      <c r="E16" s="36">
        <v>107576409</v>
      </c>
      <c r="F16" s="39"/>
      <c r="G16" s="36"/>
      <c r="H16" s="36"/>
      <c r="I16" s="36"/>
    </row>
    <row r="17" spans="1:13" x14ac:dyDescent="0.25">
      <c r="A17" s="6" t="s">
        <v>6</v>
      </c>
      <c r="B17" s="36"/>
      <c r="C17" s="36">
        <v>1080072609</v>
      </c>
      <c r="D17" s="36">
        <v>1309303094</v>
      </c>
      <c r="E17" s="36">
        <v>2083950505</v>
      </c>
      <c r="F17" s="39">
        <v>3570416814</v>
      </c>
      <c r="G17" s="36">
        <v>4095492162</v>
      </c>
      <c r="H17" s="36">
        <v>3970700921</v>
      </c>
      <c r="I17" s="36">
        <v>4014955674</v>
      </c>
    </row>
    <row r="18" spans="1:13" x14ac:dyDescent="0.25">
      <c r="A18" t="s">
        <v>3</v>
      </c>
      <c r="B18" s="36">
        <v>232906134</v>
      </c>
      <c r="C18" s="36">
        <v>505029905</v>
      </c>
      <c r="D18" s="36">
        <v>703599909</v>
      </c>
      <c r="E18" s="36">
        <v>507430253</v>
      </c>
      <c r="F18" s="36">
        <v>973767439</v>
      </c>
      <c r="G18" s="36">
        <v>1360608025</v>
      </c>
      <c r="H18" s="36">
        <v>1725403875</v>
      </c>
      <c r="I18" s="36">
        <v>970952183</v>
      </c>
    </row>
    <row r="19" spans="1:13" x14ac:dyDescent="0.25">
      <c r="A19" t="s">
        <v>7</v>
      </c>
      <c r="B19" s="36">
        <v>714306622</v>
      </c>
      <c r="C19" s="36">
        <v>135168749</v>
      </c>
      <c r="D19" s="36">
        <v>486934939</v>
      </c>
      <c r="E19" s="36">
        <v>456924258</v>
      </c>
      <c r="F19" s="39">
        <v>381708726</v>
      </c>
      <c r="G19" s="36">
        <v>247347709</v>
      </c>
      <c r="H19" s="36">
        <v>461316250</v>
      </c>
      <c r="I19" s="36">
        <v>608038640</v>
      </c>
    </row>
    <row r="20" spans="1:13" x14ac:dyDescent="0.25">
      <c r="B20" s="38">
        <f t="shared" ref="B20:G20" si="1">SUM(B14:B19)</f>
        <v>1389386956</v>
      </c>
      <c r="C20" s="38">
        <f t="shared" si="1"/>
        <v>2260856080</v>
      </c>
      <c r="D20" s="38">
        <f t="shared" si="1"/>
        <v>3179172694</v>
      </c>
      <c r="E20" s="38">
        <f t="shared" si="1"/>
        <v>3853733709</v>
      </c>
      <c r="F20" s="38">
        <f t="shared" si="1"/>
        <v>5677517033</v>
      </c>
      <c r="G20" s="38">
        <f t="shared" si="1"/>
        <v>6756491439</v>
      </c>
      <c r="H20" s="38">
        <f t="shared" ref="H20:I20" si="2">SUM(H14:H19)</f>
        <v>7642791332</v>
      </c>
      <c r="I20" s="38">
        <f t="shared" si="2"/>
        <v>7058121859</v>
      </c>
      <c r="J20" s="9"/>
      <c r="K20" s="9"/>
      <c r="L20" s="9"/>
      <c r="M20" s="9"/>
    </row>
    <row r="21" spans="1:13" x14ac:dyDescent="0.25">
      <c r="A21" s="1"/>
      <c r="B21" s="39"/>
      <c r="C21" s="39"/>
      <c r="D21" s="39"/>
      <c r="E21" s="39"/>
      <c r="F21" s="39"/>
      <c r="G21" s="39"/>
      <c r="H21" s="39"/>
      <c r="I21" s="39"/>
      <c r="J21" s="9"/>
      <c r="K21" s="9"/>
      <c r="L21" s="9"/>
      <c r="M21" s="9"/>
    </row>
    <row r="22" spans="1:13" s="1" customFormat="1" ht="15.75" thickBot="1" x14ac:dyDescent="0.3">
      <c r="B22" s="43">
        <f>SUM(B11,B20)</f>
        <v>2591236306</v>
      </c>
      <c r="C22" s="43">
        <f>SUM(C11,C20)</f>
        <v>3693672553</v>
      </c>
      <c r="D22" s="43">
        <f>SUM(D11,D20)</f>
        <v>5048637186</v>
      </c>
      <c r="E22" s="43">
        <f>SUM(E11,E20)</f>
        <v>5763679785</v>
      </c>
      <c r="F22" s="43">
        <f>SUM(F11,F20)</f>
        <v>7640768208</v>
      </c>
      <c r="G22" s="43">
        <f>SUM(G11,G20)+1</f>
        <v>9120317798</v>
      </c>
      <c r="H22" s="43">
        <f>SUM(H11,H20)+1</f>
        <v>10816953288</v>
      </c>
      <c r="I22" s="43">
        <f>SUM(I11,I20)+1</f>
        <v>10957185959</v>
      </c>
      <c r="J22" s="12"/>
      <c r="K22" s="12"/>
      <c r="L22" s="12"/>
      <c r="M22" s="12"/>
    </row>
    <row r="23" spans="1:13" x14ac:dyDescent="0.25">
      <c r="B23" s="36"/>
      <c r="C23" s="36"/>
      <c r="D23" s="36"/>
      <c r="E23" s="37"/>
      <c r="F23" s="36"/>
      <c r="G23" s="36"/>
      <c r="H23" s="36"/>
      <c r="I23" s="36"/>
      <c r="J23" s="9"/>
      <c r="K23" s="9"/>
      <c r="L23" s="9"/>
      <c r="M23" s="9"/>
    </row>
    <row r="24" spans="1:13" ht="15.75" x14ac:dyDescent="0.25">
      <c r="A24" s="62" t="s">
        <v>87</v>
      </c>
      <c r="B24" s="36"/>
      <c r="C24" s="36"/>
      <c r="D24" s="36"/>
      <c r="E24" s="37"/>
      <c r="F24" s="36"/>
      <c r="G24" s="36"/>
      <c r="H24" s="36"/>
      <c r="I24" s="36"/>
      <c r="J24" s="9"/>
      <c r="K24" s="9"/>
      <c r="L24" s="9"/>
      <c r="M24" s="9"/>
    </row>
    <row r="25" spans="1:13" ht="15.75" x14ac:dyDescent="0.25">
      <c r="A25" s="63" t="s">
        <v>88</v>
      </c>
      <c r="B25" s="36"/>
      <c r="C25" s="36"/>
      <c r="D25" s="36"/>
      <c r="E25" s="37"/>
      <c r="F25" s="36"/>
      <c r="G25" s="36"/>
      <c r="H25" s="36"/>
      <c r="I25" s="36"/>
      <c r="J25" s="9"/>
      <c r="K25" s="9"/>
      <c r="L25" s="9"/>
      <c r="M25" s="9"/>
    </row>
    <row r="26" spans="1:13" x14ac:dyDescent="0.25">
      <c r="A26" s="59" t="s">
        <v>90</v>
      </c>
      <c r="B26" s="36"/>
      <c r="C26" s="36"/>
      <c r="D26" s="36"/>
      <c r="E26" s="37"/>
      <c r="F26" s="41"/>
      <c r="G26" s="41"/>
      <c r="H26" s="36"/>
      <c r="I26" s="36"/>
      <c r="J26" s="9"/>
      <c r="K26" s="9"/>
      <c r="L26" s="9"/>
      <c r="M26" s="9"/>
    </row>
    <row r="27" spans="1:13" x14ac:dyDescent="0.25">
      <c r="A27" s="3" t="s">
        <v>10</v>
      </c>
      <c r="B27" s="36">
        <v>227303959</v>
      </c>
      <c r="C27" s="36">
        <v>204538362</v>
      </c>
      <c r="D27" s="36">
        <v>444933166</v>
      </c>
      <c r="E27" s="37">
        <v>245819608</v>
      </c>
      <c r="F27" s="37">
        <v>136749676</v>
      </c>
      <c r="G27" s="36">
        <v>176148442</v>
      </c>
      <c r="H27" s="36">
        <v>361912071</v>
      </c>
      <c r="I27" s="36">
        <v>415266729</v>
      </c>
      <c r="J27" s="9"/>
      <c r="K27" s="9"/>
      <c r="L27" s="9"/>
      <c r="M27" s="9"/>
    </row>
    <row r="28" spans="1:13" x14ac:dyDescent="0.25">
      <c r="A28" s="3" t="s">
        <v>26</v>
      </c>
      <c r="B28" s="36">
        <v>29624460</v>
      </c>
      <c r="C28" s="36">
        <v>45258267</v>
      </c>
      <c r="D28" s="36">
        <v>34586904</v>
      </c>
      <c r="E28" s="37">
        <v>53433829</v>
      </c>
      <c r="F28" s="37">
        <v>19261080</v>
      </c>
      <c r="G28" s="37">
        <v>14971692</v>
      </c>
      <c r="H28" s="36">
        <v>4634269</v>
      </c>
      <c r="I28" s="36"/>
      <c r="J28" s="9"/>
      <c r="K28" s="9"/>
      <c r="L28" s="9"/>
      <c r="M28" s="9"/>
    </row>
    <row r="29" spans="1:13" x14ac:dyDescent="0.25">
      <c r="A29" s="3" t="s">
        <v>28</v>
      </c>
      <c r="B29" s="36">
        <v>28891260</v>
      </c>
      <c r="C29" s="36">
        <v>56991340</v>
      </c>
      <c r="D29" s="36">
        <v>69487526</v>
      </c>
      <c r="E29" s="37">
        <v>94673268</v>
      </c>
      <c r="F29" s="37">
        <v>93768113</v>
      </c>
      <c r="G29" s="37">
        <v>107703766</v>
      </c>
      <c r="H29" s="36">
        <v>123429925</v>
      </c>
      <c r="I29" s="36">
        <v>143975785</v>
      </c>
      <c r="J29" s="9"/>
      <c r="K29" s="9"/>
      <c r="L29" s="9"/>
      <c r="M29" s="9"/>
    </row>
    <row r="30" spans="1:13" x14ac:dyDescent="0.25">
      <c r="A30" s="1"/>
      <c r="B30" s="38">
        <f t="shared" ref="B30:C30" si="3">SUM(B27:B29)</f>
        <v>285819679</v>
      </c>
      <c r="C30" s="38">
        <f t="shared" si="3"/>
        <v>306787969</v>
      </c>
      <c r="D30" s="38">
        <f t="shared" ref="D30:I30" si="4">SUM(D27:D29)</f>
        <v>549007596</v>
      </c>
      <c r="E30" s="38">
        <f t="shared" si="4"/>
        <v>393926705</v>
      </c>
      <c r="F30" s="38">
        <f t="shared" si="4"/>
        <v>249778869</v>
      </c>
      <c r="G30" s="38">
        <f t="shared" si="4"/>
        <v>298823900</v>
      </c>
      <c r="H30" s="38">
        <f t="shared" si="4"/>
        <v>489976265</v>
      </c>
      <c r="I30" s="38">
        <f t="shared" si="4"/>
        <v>559242514</v>
      </c>
      <c r="J30" s="9"/>
      <c r="K30" s="9"/>
      <c r="L30" s="9"/>
      <c r="M30" s="9"/>
    </row>
    <row r="31" spans="1:13" x14ac:dyDescent="0.25">
      <c r="A31" s="7"/>
      <c r="B31" s="36"/>
      <c r="C31" s="36"/>
      <c r="D31" s="36"/>
      <c r="E31" s="37"/>
      <c r="F31" s="36"/>
      <c r="G31" s="36"/>
      <c r="H31" s="36"/>
      <c r="I31" s="36"/>
      <c r="J31" s="9"/>
      <c r="K31" s="9"/>
      <c r="L31" s="9"/>
      <c r="M31" s="9"/>
    </row>
    <row r="32" spans="1:13" x14ac:dyDescent="0.25">
      <c r="A32" s="59" t="s">
        <v>1</v>
      </c>
      <c r="B32" s="41"/>
      <c r="C32" s="36"/>
      <c r="D32" s="41"/>
      <c r="E32" s="42"/>
      <c r="F32" s="41"/>
      <c r="G32" s="41"/>
      <c r="H32" s="36"/>
      <c r="I32" s="36"/>
      <c r="J32" s="9"/>
      <c r="K32" s="9"/>
      <c r="L32" s="9"/>
      <c r="M32" s="9"/>
    </row>
    <row r="33" spans="1:13" s="3" customFormat="1" x14ac:dyDescent="0.25">
      <c r="A33" s="3" t="s">
        <v>15</v>
      </c>
      <c r="B33" s="36">
        <v>230780445</v>
      </c>
      <c r="C33" s="36">
        <v>213479166</v>
      </c>
      <c r="D33" s="36">
        <v>125387611</v>
      </c>
      <c r="E33" s="37">
        <v>138262703</v>
      </c>
      <c r="F33" s="36">
        <v>214166383</v>
      </c>
      <c r="G33" s="36">
        <v>846439265</v>
      </c>
      <c r="H33" s="36">
        <v>1571406579</v>
      </c>
      <c r="I33" s="36">
        <v>1411757914</v>
      </c>
      <c r="J33" s="10"/>
      <c r="K33" s="10"/>
      <c r="L33" s="10"/>
      <c r="M33" s="10"/>
    </row>
    <row r="34" spans="1:13" s="3" customFormat="1" x14ac:dyDescent="0.25">
      <c r="A34" s="3" t="s">
        <v>16</v>
      </c>
      <c r="B34" s="36">
        <v>14692934</v>
      </c>
      <c r="C34" s="36">
        <v>13206827</v>
      </c>
      <c r="D34" s="36">
        <v>14385163</v>
      </c>
      <c r="E34" s="37">
        <v>34364998</v>
      </c>
      <c r="F34" s="36">
        <v>36151188</v>
      </c>
      <c r="G34" s="36">
        <v>25410811</v>
      </c>
      <c r="H34" s="36">
        <v>9248053</v>
      </c>
      <c r="I34" s="36">
        <v>4949584</v>
      </c>
      <c r="J34" s="10"/>
      <c r="K34" s="10"/>
      <c r="L34" s="10"/>
      <c r="M34" s="10"/>
    </row>
    <row r="35" spans="1:13" s="3" customFormat="1" x14ac:dyDescent="0.25">
      <c r="A35" s="3" t="s">
        <v>17</v>
      </c>
      <c r="B35" s="36">
        <v>2295592</v>
      </c>
      <c r="C35" s="36">
        <v>1931807</v>
      </c>
      <c r="D35" s="36">
        <v>12980465</v>
      </c>
      <c r="E35" s="37">
        <v>138062</v>
      </c>
      <c r="F35" s="36">
        <v>116426</v>
      </c>
      <c r="G35" s="36">
        <v>406227</v>
      </c>
      <c r="H35" s="36">
        <v>98923</v>
      </c>
      <c r="I35" s="36">
        <v>367531</v>
      </c>
      <c r="J35" s="10"/>
      <c r="K35" s="10"/>
      <c r="L35" s="10"/>
      <c r="M35" s="10"/>
    </row>
    <row r="36" spans="1:13" s="3" customFormat="1" x14ac:dyDescent="0.25">
      <c r="A36" s="3" t="s">
        <v>18</v>
      </c>
      <c r="B36" s="36">
        <v>335474164</v>
      </c>
      <c r="C36" s="36">
        <v>520002269</v>
      </c>
      <c r="D36" s="36">
        <v>582490585</v>
      </c>
      <c r="E36" s="37">
        <v>639952961</v>
      </c>
      <c r="F36" s="36">
        <v>578821148</v>
      </c>
      <c r="G36" s="36">
        <v>529203787</v>
      </c>
      <c r="H36" s="36">
        <v>456418351</v>
      </c>
      <c r="I36" s="36">
        <v>463198318</v>
      </c>
      <c r="J36" s="10"/>
      <c r="K36" s="10"/>
      <c r="L36" s="10"/>
      <c r="M36" s="10"/>
    </row>
    <row r="37" spans="1:13" s="3" customFormat="1" x14ac:dyDescent="0.25">
      <c r="A37" s="3" t="s">
        <v>19</v>
      </c>
      <c r="B37" s="36">
        <v>4952749</v>
      </c>
      <c r="C37" s="36">
        <v>5921431</v>
      </c>
      <c r="D37" s="36">
        <v>10504344</v>
      </c>
      <c r="E37" s="37">
        <v>13318773</v>
      </c>
      <c r="F37" s="36">
        <v>8281754</v>
      </c>
      <c r="G37" s="36">
        <v>15780537</v>
      </c>
      <c r="H37" s="36">
        <v>12580993</v>
      </c>
      <c r="I37" s="36">
        <v>2856018</v>
      </c>
      <c r="J37" s="10"/>
      <c r="K37" s="10"/>
      <c r="L37" s="10"/>
      <c r="M37" s="10"/>
    </row>
    <row r="38" spans="1:13" s="3" customFormat="1" x14ac:dyDescent="0.25">
      <c r="A38" s="3" t="s">
        <v>20</v>
      </c>
      <c r="B38" s="36">
        <v>48253712</v>
      </c>
      <c r="C38" s="36">
        <v>52409188</v>
      </c>
      <c r="D38" s="36">
        <v>74994240</v>
      </c>
      <c r="E38" s="37">
        <v>64487808</v>
      </c>
      <c r="F38" s="36">
        <v>46502089</v>
      </c>
      <c r="G38" s="36">
        <v>58898027</v>
      </c>
      <c r="H38" s="36">
        <v>104782112</v>
      </c>
      <c r="I38" s="36">
        <v>129827919</v>
      </c>
      <c r="J38" s="10"/>
      <c r="K38" s="10"/>
      <c r="L38" s="10"/>
      <c r="M38" s="10"/>
    </row>
    <row r="39" spans="1:13" s="3" customFormat="1" x14ac:dyDescent="0.25">
      <c r="A39" s="3" t="s">
        <v>21</v>
      </c>
      <c r="B39" s="36">
        <v>92773180</v>
      </c>
      <c r="C39" s="36">
        <v>134080507</v>
      </c>
      <c r="D39" s="36">
        <v>158848686</v>
      </c>
      <c r="E39" s="37">
        <v>172343753</v>
      </c>
      <c r="F39" s="36">
        <v>357344424</v>
      </c>
      <c r="G39" s="36">
        <v>131633278</v>
      </c>
      <c r="H39" s="36">
        <v>87988924</v>
      </c>
      <c r="I39" s="36">
        <v>246596537</v>
      </c>
      <c r="J39" s="10"/>
      <c r="K39" s="10"/>
      <c r="L39" s="10"/>
      <c r="M39" s="10"/>
    </row>
    <row r="40" spans="1:13" s="3" customFormat="1" x14ac:dyDescent="0.25">
      <c r="A40" s="3" t="s">
        <v>22</v>
      </c>
      <c r="B40" s="36">
        <v>73619958</v>
      </c>
      <c r="C40" s="36">
        <v>74830714</v>
      </c>
      <c r="D40" s="36">
        <v>97958208</v>
      </c>
      <c r="E40" s="37">
        <v>66902367</v>
      </c>
      <c r="F40" s="36">
        <v>64841901</v>
      </c>
      <c r="G40" s="36">
        <v>53816000</v>
      </c>
      <c r="H40" s="36">
        <v>94875855</v>
      </c>
      <c r="I40" s="36">
        <v>74502706</v>
      </c>
      <c r="J40" s="10"/>
      <c r="K40" s="10"/>
      <c r="L40" s="10"/>
      <c r="M40" s="10"/>
    </row>
    <row r="41" spans="1:13" s="3" customFormat="1" x14ac:dyDescent="0.25">
      <c r="A41" s="3" t="s">
        <v>31</v>
      </c>
      <c r="B41" s="36"/>
      <c r="C41" s="36">
        <v>504800</v>
      </c>
      <c r="D41" s="36"/>
      <c r="E41" s="37">
        <v>388485302</v>
      </c>
      <c r="F41" s="36"/>
      <c r="G41" s="36"/>
      <c r="H41" s="36"/>
      <c r="I41" s="36"/>
      <c r="J41" s="10"/>
      <c r="K41" s="10"/>
      <c r="L41" s="10"/>
      <c r="M41" s="10"/>
    </row>
    <row r="42" spans="1:13" s="3" customFormat="1" x14ac:dyDescent="0.25">
      <c r="A42" s="3" t="s">
        <v>23</v>
      </c>
      <c r="B42" s="36">
        <v>216304040</v>
      </c>
      <c r="C42" s="36">
        <v>477222034</v>
      </c>
      <c r="D42" s="36">
        <v>580949742</v>
      </c>
      <c r="E42" s="37">
        <v>43791025</v>
      </c>
      <c r="F42" s="36">
        <v>968656378</v>
      </c>
      <c r="G42" s="36">
        <v>1138136995</v>
      </c>
      <c r="H42" s="36">
        <v>1149733308</v>
      </c>
      <c r="I42" s="36">
        <v>175086506</v>
      </c>
      <c r="J42" s="10"/>
      <c r="K42" s="10"/>
      <c r="L42" s="10"/>
      <c r="M42" s="10"/>
    </row>
    <row r="43" spans="1:13" x14ac:dyDescent="0.25">
      <c r="A43" t="s">
        <v>24</v>
      </c>
      <c r="B43" s="36">
        <v>18394101</v>
      </c>
      <c r="C43" s="36">
        <v>24014175</v>
      </c>
      <c r="D43" s="36">
        <v>30344333</v>
      </c>
      <c r="E43" s="37"/>
      <c r="F43" s="36">
        <v>70194750</v>
      </c>
      <c r="G43" s="36">
        <v>111632675</v>
      </c>
      <c r="H43" s="36">
        <v>160773483</v>
      </c>
      <c r="I43" s="36">
        <v>205720139</v>
      </c>
      <c r="J43" s="9"/>
      <c r="K43" s="9"/>
      <c r="L43" s="9"/>
      <c r="M43" s="9"/>
    </row>
    <row r="44" spans="1:13" x14ac:dyDescent="0.25">
      <c r="A44" t="s">
        <v>27</v>
      </c>
      <c r="B44" s="36">
        <v>99269292</v>
      </c>
      <c r="C44" s="36">
        <v>137559021</v>
      </c>
      <c r="D44" s="36">
        <v>183801150</v>
      </c>
      <c r="E44" s="37">
        <v>253073981</v>
      </c>
      <c r="F44" s="36"/>
      <c r="G44" s="41"/>
      <c r="H44" s="36"/>
      <c r="I44" s="36"/>
      <c r="J44" s="9"/>
      <c r="K44" s="9"/>
      <c r="L44" s="9"/>
      <c r="M44" s="9"/>
    </row>
    <row r="45" spans="1:13" x14ac:dyDescent="0.25">
      <c r="A45" t="s">
        <v>33</v>
      </c>
      <c r="B45" s="36"/>
      <c r="C45" s="36"/>
      <c r="D45" s="36">
        <v>104587517</v>
      </c>
      <c r="E45" s="37">
        <v>172977248</v>
      </c>
      <c r="F45" s="36">
        <v>196356242</v>
      </c>
      <c r="G45" s="36">
        <v>144803219</v>
      </c>
      <c r="H45" s="36">
        <v>174225982</v>
      </c>
      <c r="I45" s="36">
        <v>240191007</v>
      </c>
      <c r="J45" s="9"/>
      <c r="K45" s="9"/>
      <c r="L45" s="9"/>
      <c r="M45" s="9"/>
    </row>
    <row r="46" spans="1:13" x14ac:dyDescent="0.25">
      <c r="A46" t="s">
        <v>35</v>
      </c>
      <c r="B46" s="36"/>
      <c r="C46" s="36"/>
      <c r="D46" s="36"/>
      <c r="E46" s="37"/>
      <c r="F46" s="36">
        <v>318284296</v>
      </c>
      <c r="G46" s="36">
        <v>352481990</v>
      </c>
      <c r="H46" s="36">
        <v>200650740</v>
      </c>
      <c r="I46" s="36">
        <v>226580639</v>
      </c>
      <c r="J46" s="9"/>
      <c r="K46" s="9"/>
      <c r="L46" s="9"/>
      <c r="M46" s="9"/>
    </row>
    <row r="47" spans="1:13" x14ac:dyDescent="0.25">
      <c r="B47" s="38">
        <f t="shared" ref="B47:C47" si="5">SUM(B33:B45)</f>
        <v>1136810167</v>
      </c>
      <c r="C47" s="38">
        <f t="shared" si="5"/>
        <v>1655161939</v>
      </c>
      <c r="D47" s="38">
        <f>SUM(D33:D45)</f>
        <v>1977232044</v>
      </c>
      <c r="E47" s="38">
        <f>SUM(E33:E45)</f>
        <v>1988098981</v>
      </c>
      <c r="F47" s="38">
        <f>SUM(F33:F46)</f>
        <v>2859716979</v>
      </c>
      <c r="G47" s="38">
        <f>SUM(G33:G46)</f>
        <v>3408642811</v>
      </c>
      <c r="H47" s="38">
        <f>SUM(H33:H46)</f>
        <v>4022783303</v>
      </c>
      <c r="I47" s="38">
        <f>SUM(I33:I46)</f>
        <v>3181634818</v>
      </c>
      <c r="J47" s="9"/>
      <c r="K47" s="9"/>
      <c r="L47" s="9"/>
      <c r="M47" s="9"/>
    </row>
    <row r="48" spans="1:13" s="1" customFormat="1" x14ac:dyDescent="0.25">
      <c r="B48" s="41">
        <f t="shared" ref="B48:H48" si="6">SUM(B47,B30)</f>
        <v>1422629846</v>
      </c>
      <c r="C48" s="41">
        <f t="shared" si="6"/>
        <v>1961949908</v>
      </c>
      <c r="D48" s="41">
        <f t="shared" si="6"/>
        <v>2526239640</v>
      </c>
      <c r="E48" s="41">
        <f t="shared" si="6"/>
        <v>2382025686</v>
      </c>
      <c r="F48" s="41">
        <f t="shared" si="6"/>
        <v>3109495848</v>
      </c>
      <c r="G48" s="41">
        <f t="shared" si="6"/>
        <v>3707466711</v>
      </c>
      <c r="H48" s="41">
        <f t="shared" si="6"/>
        <v>4512759568</v>
      </c>
      <c r="I48" s="41">
        <f t="shared" ref="I48" si="7">SUM(I47,I30)</f>
        <v>3740877332</v>
      </c>
      <c r="J48" s="9"/>
      <c r="K48" s="9"/>
      <c r="L48" s="9"/>
      <c r="M48" s="9"/>
    </row>
    <row r="49" spans="1:13" s="1" customFormat="1" x14ac:dyDescent="0.25">
      <c r="B49" s="41"/>
      <c r="C49" s="41"/>
      <c r="D49" s="41"/>
      <c r="E49" s="41"/>
      <c r="F49" s="41"/>
      <c r="G49" s="41"/>
      <c r="H49" s="41"/>
      <c r="I49" s="41"/>
      <c r="J49" s="9"/>
      <c r="K49" s="9"/>
      <c r="L49" s="9"/>
      <c r="M49" s="9"/>
    </row>
    <row r="50" spans="1:13" x14ac:dyDescent="0.25">
      <c r="A50" s="59" t="s">
        <v>89</v>
      </c>
      <c r="B50" s="41"/>
      <c r="C50" s="41"/>
      <c r="D50" s="41"/>
      <c r="E50" s="42"/>
      <c r="F50" s="41"/>
      <c r="G50" s="41"/>
      <c r="H50" s="36"/>
      <c r="I50" s="36"/>
      <c r="J50" s="9"/>
      <c r="K50" s="9"/>
      <c r="L50" s="9"/>
      <c r="M50" s="9"/>
    </row>
    <row r="51" spans="1:13" x14ac:dyDescent="0.25">
      <c r="A51" t="s">
        <v>8</v>
      </c>
      <c r="B51" s="36">
        <v>522408750</v>
      </c>
      <c r="C51" s="36">
        <v>783613120</v>
      </c>
      <c r="D51" s="36">
        <v>1175419680</v>
      </c>
      <c r="E51" s="36">
        <v>1586816560</v>
      </c>
      <c r="F51" s="36">
        <v>1904179870</v>
      </c>
      <c r="G51" s="36">
        <v>1999388860</v>
      </c>
      <c r="H51" s="36">
        <v>1999388860</v>
      </c>
      <c r="I51" s="36">
        <v>1999388860</v>
      </c>
      <c r="J51" s="9"/>
      <c r="K51" s="9"/>
      <c r="L51" s="9"/>
      <c r="M51" s="9"/>
    </row>
    <row r="52" spans="1:13" x14ac:dyDescent="0.25">
      <c r="A52" t="s">
        <v>9</v>
      </c>
      <c r="B52" s="36"/>
      <c r="C52" s="36"/>
      <c r="D52" s="36"/>
      <c r="E52" s="36"/>
      <c r="F52" s="36"/>
      <c r="G52" s="36"/>
      <c r="H52" s="36"/>
      <c r="I52" s="36"/>
      <c r="J52" s="9"/>
      <c r="K52" s="9"/>
      <c r="L52" s="9"/>
      <c r="M52" s="9"/>
    </row>
    <row r="53" spans="1:13" x14ac:dyDescent="0.25">
      <c r="A53" t="s">
        <v>25</v>
      </c>
      <c r="B53" s="36">
        <v>646197710</v>
      </c>
      <c r="C53" s="36">
        <v>948109525</v>
      </c>
      <c r="D53" s="36">
        <v>1346977866</v>
      </c>
      <c r="E53" s="37">
        <v>1794837539</v>
      </c>
      <c r="F53" s="36">
        <v>2627092490</v>
      </c>
      <c r="G53" s="36">
        <v>3413462226</v>
      </c>
      <c r="H53" s="36">
        <v>4304804859</v>
      </c>
      <c r="I53" s="36">
        <v>5216919766</v>
      </c>
      <c r="J53" s="9"/>
      <c r="K53" s="9"/>
      <c r="L53" s="9"/>
      <c r="M53" s="9"/>
    </row>
    <row r="54" spans="1:13" x14ac:dyDescent="0.25">
      <c r="A54" s="1"/>
      <c r="B54" s="38">
        <f t="shared" ref="B54:H54" si="8">SUM(B51:B53)</f>
        <v>1168606460</v>
      </c>
      <c r="C54" s="38">
        <f t="shared" si="8"/>
        <v>1731722645</v>
      </c>
      <c r="D54" s="38">
        <f t="shared" si="8"/>
        <v>2522397546</v>
      </c>
      <c r="E54" s="38">
        <f t="shared" si="8"/>
        <v>3381654099</v>
      </c>
      <c r="F54" s="38">
        <f t="shared" si="8"/>
        <v>4531272360</v>
      </c>
      <c r="G54" s="38">
        <f t="shared" si="8"/>
        <v>5412851086</v>
      </c>
      <c r="H54" s="38">
        <f t="shared" si="8"/>
        <v>6304193719</v>
      </c>
      <c r="I54" s="38">
        <f t="shared" ref="I54" si="9">SUM(I51:I53)</f>
        <v>7216308626</v>
      </c>
      <c r="J54" s="9"/>
      <c r="K54" s="9"/>
      <c r="L54" s="9"/>
      <c r="M54" s="9"/>
    </row>
    <row r="55" spans="1:13" ht="15.75" thickBot="1" x14ac:dyDescent="0.3">
      <c r="A55" s="1"/>
      <c r="B55" s="44">
        <f t="shared" ref="B55:H55" si="10">SUM(B54,B48)</f>
        <v>2591236306</v>
      </c>
      <c r="C55" s="44">
        <f t="shared" si="10"/>
        <v>3693672553</v>
      </c>
      <c r="D55" s="44">
        <f t="shared" si="10"/>
        <v>5048637186</v>
      </c>
      <c r="E55" s="44">
        <f t="shared" si="10"/>
        <v>5763679785</v>
      </c>
      <c r="F55" s="44">
        <f t="shared" si="10"/>
        <v>7640768208</v>
      </c>
      <c r="G55" s="44">
        <f t="shared" si="10"/>
        <v>9120317797</v>
      </c>
      <c r="H55" s="44">
        <f t="shared" si="10"/>
        <v>10816953287</v>
      </c>
      <c r="I55" s="44">
        <f t="shared" ref="I55" si="11">SUM(I54,I48)</f>
        <v>10957185958</v>
      </c>
      <c r="J55" s="9"/>
      <c r="K55" s="9"/>
      <c r="L55" s="9"/>
      <c r="M55" s="9"/>
    </row>
    <row r="56" spans="1:13" x14ac:dyDescent="0.25">
      <c r="A56" s="1"/>
      <c r="B56" s="20"/>
      <c r="C56" s="20"/>
      <c r="D56" s="20"/>
      <c r="E56" s="21"/>
      <c r="F56" s="20"/>
      <c r="G56" s="20"/>
      <c r="H56" s="20"/>
      <c r="I56" s="20"/>
      <c r="J56" s="9"/>
      <c r="K56" s="9"/>
      <c r="L56" s="9"/>
      <c r="M56" s="9"/>
    </row>
    <row r="57" spans="1:13" s="1" customFormat="1" x14ac:dyDescent="0.25">
      <c r="A57" s="58" t="s">
        <v>91</v>
      </c>
      <c r="B57" s="17">
        <f t="shared" ref="B57:H57" si="12">B54/(B51/10)</f>
        <v>22.3695805248285</v>
      </c>
      <c r="C57" s="17">
        <f t="shared" si="12"/>
        <v>22.099204324195082</v>
      </c>
      <c r="D57" s="17">
        <f t="shared" si="12"/>
        <v>21.459548354677882</v>
      </c>
      <c r="E57" s="18">
        <f t="shared" si="12"/>
        <v>21.310932745748506</v>
      </c>
      <c r="F57" s="17">
        <f t="shared" si="12"/>
        <v>23.796451329989114</v>
      </c>
      <c r="G57" s="17">
        <f t="shared" si="12"/>
        <v>27.072527982375576</v>
      </c>
      <c r="H57" s="17">
        <f t="shared" si="12"/>
        <v>31.53060340148139</v>
      </c>
      <c r="I57" s="17">
        <f t="shared" ref="I57" si="13">I54/(I51/10)</f>
        <v>36.092571937206856</v>
      </c>
      <c r="J57" s="9"/>
      <c r="K57" s="9"/>
      <c r="L57" s="9"/>
      <c r="M57" s="9"/>
    </row>
    <row r="58" spans="1:13" x14ac:dyDescent="0.25">
      <c r="A58" s="58" t="s">
        <v>92</v>
      </c>
      <c r="B58" s="36">
        <f>B51/10</f>
        <v>52240875</v>
      </c>
      <c r="C58" s="36">
        <f t="shared" ref="C58:H58" si="14">C51/10</f>
        <v>78361312</v>
      </c>
      <c r="D58" s="36">
        <f t="shared" si="14"/>
        <v>117541968</v>
      </c>
      <c r="E58" s="36">
        <f t="shared" si="14"/>
        <v>158681656</v>
      </c>
      <c r="F58" s="36">
        <f t="shared" si="14"/>
        <v>190417987</v>
      </c>
      <c r="G58" s="36">
        <f t="shared" si="14"/>
        <v>199938886</v>
      </c>
      <c r="H58" s="36">
        <f t="shared" si="14"/>
        <v>199938886</v>
      </c>
      <c r="I58" s="36">
        <f t="shared" ref="I58" si="15">I51/10</f>
        <v>199938886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6"/>
  <sheetViews>
    <sheetView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L13" sqref="L13"/>
    </sheetView>
  </sheetViews>
  <sheetFormatPr defaultRowHeight="15" x14ac:dyDescent="0.25"/>
  <cols>
    <col min="1" max="1" width="41" customWidth="1"/>
    <col min="2" max="2" width="14.28515625" style="16" bestFit="1" customWidth="1"/>
    <col min="3" max="5" width="14.28515625" bestFit="1" customWidth="1"/>
    <col min="6" max="7" width="15.28515625" bestFit="1" customWidth="1"/>
    <col min="8" max="9" width="15.28515625" style="4" bestFit="1" customWidth="1"/>
  </cols>
  <sheetData>
    <row r="1" spans="1:13" ht="15.75" x14ac:dyDescent="0.25">
      <c r="A1" s="57" t="s">
        <v>12</v>
      </c>
      <c r="B1" s="2"/>
      <c r="C1" s="2"/>
      <c r="D1" s="2"/>
      <c r="E1" s="2"/>
      <c r="F1" s="2"/>
    </row>
    <row r="2" spans="1:13" ht="15.75" x14ac:dyDescent="0.25">
      <c r="A2" s="57" t="s">
        <v>64</v>
      </c>
      <c r="B2" s="2"/>
      <c r="C2" s="2"/>
      <c r="D2" s="2"/>
      <c r="E2" s="2"/>
      <c r="F2" s="2"/>
      <c r="H2"/>
      <c r="I2"/>
    </row>
    <row r="3" spans="1:13" ht="15.75" x14ac:dyDescent="0.25">
      <c r="A3" s="1" t="s">
        <v>65</v>
      </c>
      <c r="B3" s="2"/>
      <c r="C3" s="2"/>
      <c r="D3" s="2"/>
      <c r="E3" s="2"/>
      <c r="F3" s="2"/>
      <c r="H3"/>
      <c r="I3"/>
    </row>
    <row r="4" spans="1:13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3" ht="15.75" x14ac:dyDescent="0.25">
      <c r="A5" s="2"/>
      <c r="B5" s="45"/>
      <c r="C5" s="46"/>
      <c r="D5" s="46"/>
      <c r="E5" s="46"/>
      <c r="F5" s="46"/>
      <c r="G5" s="46"/>
      <c r="H5" s="39"/>
      <c r="I5" s="39"/>
    </row>
    <row r="6" spans="1:13" x14ac:dyDescent="0.25">
      <c r="A6" s="58" t="s">
        <v>79</v>
      </c>
      <c r="B6" s="37">
        <v>6003342018</v>
      </c>
      <c r="C6" s="37">
        <v>7093179369</v>
      </c>
      <c r="D6" s="37">
        <v>7922353876</v>
      </c>
      <c r="E6" s="37">
        <v>8853427410</v>
      </c>
      <c r="F6" s="37">
        <v>10965042877</v>
      </c>
      <c r="G6" s="37">
        <v>11290557541</v>
      </c>
      <c r="H6" s="39">
        <v>12928501078</v>
      </c>
      <c r="I6" s="39">
        <v>13733728376</v>
      </c>
      <c r="J6" s="13"/>
      <c r="K6" s="13"/>
      <c r="L6" s="13"/>
      <c r="M6" s="13"/>
    </row>
    <row r="7" spans="1:13" x14ac:dyDescent="0.25">
      <c r="A7" t="s">
        <v>80</v>
      </c>
      <c r="B7" s="47">
        <v>4542709785</v>
      </c>
      <c r="C7" s="47">
        <v>5271458122</v>
      </c>
      <c r="D7" s="47">
        <v>5639774637</v>
      </c>
      <c r="E7" s="47">
        <v>6218232676</v>
      </c>
      <c r="F7" s="47">
        <v>7274288716</v>
      </c>
      <c r="G7" s="47">
        <v>7523115147</v>
      </c>
      <c r="H7" s="39">
        <v>8707718622</v>
      </c>
      <c r="I7" s="39">
        <v>9185337984</v>
      </c>
      <c r="J7" s="13"/>
      <c r="K7" s="13"/>
      <c r="L7" s="13"/>
      <c r="M7" s="13"/>
    </row>
    <row r="8" spans="1:13" s="1" customFormat="1" x14ac:dyDescent="0.25">
      <c r="A8" s="58" t="s">
        <v>81</v>
      </c>
      <c r="B8" s="42">
        <f t="shared" ref="B8" si="0">B6-B7</f>
        <v>1460632233</v>
      </c>
      <c r="C8" s="42">
        <f t="shared" ref="C8:G8" si="1">C6-C7</f>
        <v>1821721247</v>
      </c>
      <c r="D8" s="42">
        <f>D6-D7</f>
        <v>2282579239</v>
      </c>
      <c r="E8" s="42">
        <f t="shared" si="1"/>
        <v>2635194734</v>
      </c>
      <c r="F8" s="42">
        <f t="shared" si="1"/>
        <v>3690754161</v>
      </c>
      <c r="G8" s="42">
        <f t="shared" si="1"/>
        <v>3767442394</v>
      </c>
      <c r="H8" s="42">
        <f t="shared" ref="H8:I8" si="2">H6-H7</f>
        <v>4220782456</v>
      </c>
      <c r="I8" s="42">
        <f t="shared" si="2"/>
        <v>4548390392</v>
      </c>
      <c r="J8" s="11"/>
      <c r="K8" s="11"/>
      <c r="L8" s="11"/>
      <c r="M8" s="11"/>
    </row>
    <row r="9" spans="1:13" s="1" customFormat="1" x14ac:dyDescent="0.25">
      <c r="A9" s="58" t="s">
        <v>82</v>
      </c>
      <c r="B9" s="42">
        <f t="shared" ref="B9:G9" si="3">SUM(B10,B11)</f>
        <v>763062005</v>
      </c>
      <c r="C9" s="42">
        <f t="shared" si="3"/>
        <v>890451176</v>
      </c>
      <c r="D9" s="42">
        <f t="shared" si="3"/>
        <v>1097663470</v>
      </c>
      <c r="E9" s="42">
        <f t="shared" si="3"/>
        <v>1207281574</v>
      </c>
      <c r="F9" s="42">
        <f t="shared" si="3"/>
        <v>1574314081</v>
      </c>
      <c r="G9" s="42">
        <f t="shared" si="3"/>
        <v>1614312800</v>
      </c>
      <c r="H9" s="42">
        <f t="shared" ref="H9:I9" si="4">SUM(H10,H11)</f>
        <v>1825794200</v>
      </c>
      <c r="I9" s="42">
        <f t="shared" si="4"/>
        <v>2039404651</v>
      </c>
      <c r="J9" s="11"/>
      <c r="K9" s="11"/>
      <c r="L9" s="11"/>
      <c r="M9" s="11"/>
    </row>
    <row r="10" spans="1:13" s="3" customFormat="1" x14ac:dyDescent="0.25">
      <c r="A10" s="33" t="s">
        <v>36</v>
      </c>
      <c r="B10" s="37">
        <v>141739084</v>
      </c>
      <c r="C10" s="37">
        <v>176002008</v>
      </c>
      <c r="D10" s="37">
        <v>216195627</v>
      </c>
      <c r="E10" s="37">
        <v>225654647</v>
      </c>
      <c r="F10" s="37">
        <v>325712890</v>
      </c>
      <c r="G10" s="37">
        <v>292089909</v>
      </c>
      <c r="H10" s="37">
        <v>328563859</v>
      </c>
      <c r="I10" s="37">
        <v>323362429</v>
      </c>
      <c r="J10" s="15"/>
      <c r="K10" s="15"/>
      <c r="L10" s="15"/>
      <c r="M10" s="15"/>
    </row>
    <row r="11" spans="1:13" s="3" customFormat="1" x14ac:dyDescent="0.25">
      <c r="A11" s="33" t="s">
        <v>37</v>
      </c>
      <c r="B11" s="37">
        <v>621322921</v>
      </c>
      <c r="C11" s="37">
        <v>714449168</v>
      </c>
      <c r="D11" s="37">
        <v>881467843</v>
      </c>
      <c r="E11" s="37">
        <v>981626927</v>
      </c>
      <c r="F11" s="37">
        <v>1248601191</v>
      </c>
      <c r="G11" s="37">
        <v>1322222891</v>
      </c>
      <c r="H11" s="37">
        <v>1497230341</v>
      </c>
      <c r="I11" s="37">
        <v>1716042222</v>
      </c>
      <c r="J11" s="15"/>
      <c r="K11" s="15"/>
      <c r="L11" s="15"/>
      <c r="M11" s="15"/>
    </row>
    <row r="12" spans="1:13" s="1" customFormat="1" x14ac:dyDescent="0.25">
      <c r="A12" s="58" t="s">
        <v>83</v>
      </c>
      <c r="B12" s="42">
        <f t="shared" ref="B12:G12" si="5">B8-B9</f>
        <v>697570228</v>
      </c>
      <c r="C12" s="42">
        <f>C8-C9</f>
        <v>931270071</v>
      </c>
      <c r="D12" s="42">
        <f>D8-D9</f>
        <v>1184915769</v>
      </c>
      <c r="E12" s="42">
        <f t="shared" si="5"/>
        <v>1427913160</v>
      </c>
      <c r="F12" s="42">
        <f>F8-F9</f>
        <v>2116440080</v>
      </c>
      <c r="G12" s="42">
        <f t="shared" si="5"/>
        <v>2153129594</v>
      </c>
      <c r="H12" s="42">
        <f t="shared" ref="H12:I12" si="6">H8-H9</f>
        <v>2394988256</v>
      </c>
      <c r="I12" s="42">
        <f t="shared" si="6"/>
        <v>2508985741</v>
      </c>
      <c r="J12" s="11"/>
      <c r="K12" s="11"/>
      <c r="L12" s="11"/>
      <c r="M12" s="11"/>
    </row>
    <row r="13" spans="1:13" s="1" customFormat="1" x14ac:dyDescent="0.25">
      <c r="A13" s="60" t="s">
        <v>84</v>
      </c>
      <c r="B13" s="42">
        <f>B15-B14-B16-B18</f>
        <v>-14163368</v>
      </c>
      <c r="C13" s="42">
        <f t="shared" ref="C13:E13" si="7">C15-C14-C16-C18</f>
        <v>18323820</v>
      </c>
      <c r="D13" s="42">
        <f t="shared" si="7"/>
        <v>82277178</v>
      </c>
      <c r="E13" s="42">
        <f t="shared" si="7"/>
        <v>188827578</v>
      </c>
      <c r="F13" s="42">
        <f>F15-F14-F16-F18+F17</f>
        <v>196012171</v>
      </c>
      <c r="G13" s="42">
        <f t="shared" ref="G13:H13" si="8">G15-G14-G16-G18+G17</f>
        <v>180795026</v>
      </c>
      <c r="H13" s="42">
        <f t="shared" si="8"/>
        <v>124630728</v>
      </c>
      <c r="I13" s="42">
        <f t="shared" ref="I13" si="9">I15-I14-I16-I18+I17</f>
        <v>170154373</v>
      </c>
      <c r="J13" s="11"/>
      <c r="K13" s="11"/>
      <c r="L13" s="11"/>
      <c r="M13" s="11"/>
    </row>
    <row r="14" spans="1:13" s="3" customFormat="1" ht="15.75" customHeight="1" x14ac:dyDescent="0.25">
      <c r="A14" s="3" t="s">
        <v>38</v>
      </c>
      <c r="B14" s="37">
        <v>77012965</v>
      </c>
      <c r="C14" s="37">
        <v>93955601</v>
      </c>
      <c r="D14" s="37">
        <v>64214399</v>
      </c>
      <c r="E14" s="37">
        <v>98622402</v>
      </c>
      <c r="F14" s="37">
        <v>89632361</v>
      </c>
      <c r="G14" s="37">
        <v>118234767</v>
      </c>
      <c r="H14" s="37">
        <v>155519117</v>
      </c>
      <c r="I14" s="37">
        <v>194338696</v>
      </c>
      <c r="J14" s="15"/>
      <c r="K14" s="15"/>
      <c r="L14" s="15"/>
      <c r="M14" s="15"/>
    </row>
    <row r="15" spans="1:13" s="3" customFormat="1" x14ac:dyDescent="0.25">
      <c r="A15" s="3" t="s">
        <v>39</v>
      </c>
      <c r="B15" s="37">
        <v>62849597</v>
      </c>
      <c r="C15" s="37">
        <v>112784221</v>
      </c>
      <c r="D15" s="37">
        <v>146934458</v>
      </c>
      <c r="E15" s="37">
        <v>287449980</v>
      </c>
      <c r="F15" s="37">
        <v>286394247</v>
      </c>
      <c r="G15" s="37">
        <v>299186803</v>
      </c>
      <c r="H15" s="37">
        <v>285926925</v>
      </c>
      <c r="I15" s="37">
        <v>366579768</v>
      </c>
      <c r="J15" s="15"/>
      <c r="K15" s="15"/>
      <c r="L15" s="15"/>
      <c r="M15" s="15"/>
    </row>
    <row r="16" spans="1:13" s="3" customFormat="1" x14ac:dyDescent="0.25">
      <c r="A16" s="3" t="s">
        <v>43</v>
      </c>
      <c r="B16" s="37"/>
      <c r="C16" s="37">
        <v>504800</v>
      </c>
      <c r="D16" s="37"/>
      <c r="E16" s="37"/>
      <c r="F16" s="37"/>
      <c r="G16" s="37"/>
      <c r="H16" s="37"/>
      <c r="I16" s="37"/>
      <c r="J16" s="15"/>
      <c r="K16" s="15"/>
      <c r="L16" s="15"/>
      <c r="M16" s="15"/>
    </row>
    <row r="17" spans="1:13" s="64" customFormat="1" x14ac:dyDescent="0.25">
      <c r="A17" s="64" t="s">
        <v>40</v>
      </c>
      <c r="B17" s="65"/>
      <c r="C17" s="65"/>
      <c r="D17" s="65"/>
      <c r="E17" s="65"/>
      <c r="F17" s="65">
        <v>-749715</v>
      </c>
      <c r="G17" s="65">
        <v>-157010</v>
      </c>
      <c r="H17" s="65">
        <v>-5777080</v>
      </c>
      <c r="I17" s="65">
        <v>-2086699</v>
      </c>
      <c r="J17" s="66"/>
      <c r="K17" s="66"/>
      <c r="L17" s="66"/>
      <c r="M17" s="66"/>
    </row>
    <row r="18" spans="1:13" s="3" customFormat="1" x14ac:dyDescent="0.25">
      <c r="A18" s="3" t="s">
        <v>44</v>
      </c>
      <c r="B18" s="37"/>
      <c r="C18" s="37"/>
      <c r="D18" s="37">
        <v>442881</v>
      </c>
      <c r="E18" s="37"/>
      <c r="F18" s="37"/>
      <c r="G18" s="37"/>
      <c r="H18" s="37"/>
      <c r="I18" s="37"/>
      <c r="J18" s="15"/>
      <c r="K18" s="15"/>
      <c r="L18" s="15"/>
      <c r="M18" s="15"/>
    </row>
    <row r="19" spans="1:13" s="3" customFormat="1" x14ac:dyDescent="0.25">
      <c r="A19" s="58" t="s">
        <v>96</v>
      </c>
      <c r="B19" s="42">
        <f>B12+B13</f>
        <v>683406860</v>
      </c>
      <c r="C19" s="42">
        <f t="shared" ref="C19:I19" si="10">C12+C13</f>
        <v>949593891</v>
      </c>
      <c r="D19" s="42">
        <f t="shared" si="10"/>
        <v>1267192947</v>
      </c>
      <c r="E19" s="42">
        <f t="shared" si="10"/>
        <v>1616740738</v>
      </c>
      <c r="F19" s="42">
        <f t="shared" si="10"/>
        <v>2312452251</v>
      </c>
      <c r="G19" s="42">
        <f t="shared" si="10"/>
        <v>2333924620</v>
      </c>
      <c r="H19" s="42">
        <f t="shared" si="10"/>
        <v>2519618984</v>
      </c>
      <c r="I19" s="42">
        <f t="shared" si="10"/>
        <v>2679140114</v>
      </c>
      <c r="J19" s="15"/>
      <c r="K19" s="15"/>
      <c r="L19" s="15"/>
      <c r="M19" s="15"/>
    </row>
    <row r="20" spans="1:13" x14ac:dyDescent="0.25">
      <c r="A20" s="3" t="s">
        <v>41</v>
      </c>
      <c r="B20" s="37">
        <v>32543184</v>
      </c>
      <c r="C20" s="37">
        <v>45218757</v>
      </c>
      <c r="D20" s="37">
        <v>60342521</v>
      </c>
      <c r="E20" s="37">
        <v>76987654</v>
      </c>
      <c r="F20" s="37">
        <v>110116774</v>
      </c>
      <c r="G20" s="37">
        <v>111139268</v>
      </c>
      <c r="H20" s="37">
        <v>119981856</v>
      </c>
      <c r="I20" s="37">
        <v>127578101</v>
      </c>
      <c r="J20" s="13"/>
      <c r="K20" s="13"/>
      <c r="L20" s="13"/>
      <c r="M20" s="13"/>
    </row>
    <row r="21" spans="1:13" x14ac:dyDescent="0.25">
      <c r="A21" s="3"/>
      <c r="B21" s="37"/>
      <c r="C21" s="37"/>
      <c r="D21" s="37"/>
      <c r="E21" s="37"/>
      <c r="F21" s="37"/>
      <c r="G21" s="37"/>
      <c r="H21" s="37"/>
      <c r="I21" s="37"/>
      <c r="J21" s="13"/>
      <c r="K21" s="13"/>
      <c r="L21" s="13"/>
      <c r="M21" s="13"/>
    </row>
    <row r="22" spans="1:13" x14ac:dyDescent="0.25">
      <c r="A22" s="58" t="s">
        <v>85</v>
      </c>
      <c r="B22" s="42">
        <f>B19-B20</f>
        <v>650863676</v>
      </c>
      <c r="C22" s="42">
        <f t="shared" ref="C22:I22" si="11">C19-C20</f>
        <v>904375134</v>
      </c>
      <c r="D22" s="42">
        <f t="shared" si="11"/>
        <v>1206850426</v>
      </c>
      <c r="E22" s="42">
        <f t="shared" si="11"/>
        <v>1539753084</v>
      </c>
      <c r="F22" s="42">
        <f t="shared" si="11"/>
        <v>2202335477</v>
      </c>
      <c r="G22" s="42">
        <f t="shared" si="11"/>
        <v>2222785352</v>
      </c>
      <c r="H22" s="42">
        <f t="shared" si="11"/>
        <v>2399637128</v>
      </c>
      <c r="I22" s="42">
        <f t="shared" si="11"/>
        <v>2551562013</v>
      </c>
      <c r="J22" s="13"/>
      <c r="K22" s="13"/>
      <c r="L22" s="13"/>
      <c r="M22" s="13"/>
    </row>
    <row r="23" spans="1:13" x14ac:dyDescent="0.25">
      <c r="B23" s="37"/>
      <c r="C23" s="37"/>
      <c r="D23" s="37"/>
      <c r="E23" s="37"/>
      <c r="F23" s="37"/>
      <c r="G23" s="37"/>
      <c r="H23" s="37"/>
      <c r="I23" s="37"/>
      <c r="J23" s="13"/>
      <c r="K23" s="13"/>
      <c r="L23" s="13"/>
      <c r="M23" s="13"/>
    </row>
    <row r="24" spans="1:13" x14ac:dyDescent="0.25">
      <c r="A24" s="59" t="s">
        <v>23</v>
      </c>
      <c r="B24" s="48">
        <f>SUM(B25:B28)</f>
        <v>-185643944</v>
      </c>
      <c r="C24" s="48">
        <f>SUM(C25,C28)</f>
        <v>-289018074</v>
      </c>
      <c r="D24" s="48">
        <f t="shared" ref="D24:G24" si="12">SUM(D25:D28)</f>
        <v>-337814213</v>
      </c>
      <c r="E24" s="48">
        <f t="shared" si="12"/>
        <v>-449758683</v>
      </c>
      <c r="F24" s="48">
        <f t="shared" si="12"/>
        <v>-578617503</v>
      </c>
      <c r="G24" s="48">
        <f t="shared" si="12"/>
        <v>-579534678</v>
      </c>
      <c r="H24" s="48">
        <f t="shared" ref="H24:I24" si="13">SUM(H25:H28)</f>
        <v>-608569508</v>
      </c>
      <c r="I24" s="48">
        <f t="shared" si="13"/>
        <v>-679740453</v>
      </c>
      <c r="J24" s="13"/>
      <c r="K24" s="13"/>
      <c r="L24" s="13"/>
      <c r="M24" s="13"/>
    </row>
    <row r="25" spans="1:13" s="3" customFormat="1" x14ac:dyDescent="0.25">
      <c r="A25" s="33" t="s">
        <v>11</v>
      </c>
      <c r="B25" s="40">
        <v>-179532788</v>
      </c>
      <c r="C25" s="40">
        <f>SUM(C26:C27)</f>
        <v>-260917994</v>
      </c>
      <c r="D25" s="40">
        <v>-325318027</v>
      </c>
      <c r="E25" s="40">
        <v>-424572941</v>
      </c>
      <c r="F25" s="40">
        <v>-579522658</v>
      </c>
      <c r="G25" s="40">
        <v>-565599025</v>
      </c>
      <c r="H25" s="40">
        <v>-592843349</v>
      </c>
      <c r="I25" s="40">
        <v>-659194593</v>
      </c>
      <c r="J25" s="15"/>
      <c r="K25" s="15"/>
      <c r="L25" s="15"/>
      <c r="M25" s="15"/>
    </row>
    <row r="26" spans="1:13" s="3" customFormat="1" x14ac:dyDescent="0.25">
      <c r="A26" s="34" t="s">
        <v>45</v>
      </c>
      <c r="B26" s="40"/>
      <c r="C26" s="40">
        <v>-245958612</v>
      </c>
      <c r="D26" s="40"/>
      <c r="E26" s="40"/>
      <c r="F26" s="40"/>
      <c r="G26" s="40"/>
      <c r="H26" s="40"/>
      <c r="I26" s="40"/>
      <c r="J26" s="15"/>
      <c r="K26" s="15"/>
      <c r="L26" s="15"/>
      <c r="M26" s="15"/>
    </row>
    <row r="27" spans="1:13" s="3" customFormat="1" x14ac:dyDescent="0.25">
      <c r="A27" s="34" t="s">
        <v>46</v>
      </c>
      <c r="B27" s="40"/>
      <c r="C27" s="40">
        <v>-14959382</v>
      </c>
      <c r="D27" s="40"/>
      <c r="E27" s="40"/>
      <c r="F27" s="40"/>
      <c r="G27" s="40"/>
      <c r="H27" s="40"/>
      <c r="I27" s="40"/>
      <c r="J27" s="15"/>
      <c r="K27" s="15"/>
      <c r="L27" s="15"/>
      <c r="M27" s="15"/>
    </row>
    <row r="28" spans="1:13" s="3" customFormat="1" x14ac:dyDescent="0.25">
      <c r="A28" s="33" t="s">
        <v>42</v>
      </c>
      <c r="B28" s="40">
        <v>-6111156</v>
      </c>
      <c r="C28" s="40">
        <v>-28100080</v>
      </c>
      <c r="D28" s="40">
        <v>-12496186</v>
      </c>
      <c r="E28" s="40">
        <v>-25185742</v>
      </c>
      <c r="F28" s="40">
        <v>905155</v>
      </c>
      <c r="G28" s="40">
        <v>-13935653</v>
      </c>
      <c r="H28" s="40">
        <v>-15726159</v>
      </c>
      <c r="I28" s="40">
        <v>-20545860</v>
      </c>
      <c r="J28" s="15"/>
      <c r="K28" s="15"/>
      <c r="L28" s="15"/>
      <c r="M28" s="15"/>
    </row>
    <row r="29" spans="1:13" x14ac:dyDescent="0.25">
      <c r="A29" s="58" t="s">
        <v>97</v>
      </c>
      <c r="B29" s="48">
        <f>B22+B24</f>
        <v>465219732</v>
      </c>
      <c r="C29" s="48">
        <f t="shared" ref="C29:I29" si="14">C22+C24</f>
        <v>615357060</v>
      </c>
      <c r="D29" s="48">
        <f t="shared" si="14"/>
        <v>869036213</v>
      </c>
      <c r="E29" s="48">
        <f t="shared" si="14"/>
        <v>1089994401</v>
      </c>
      <c r="F29" s="48">
        <f t="shared" si="14"/>
        <v>1623717974</v>
      </c>
      <c r="G29" s="48">
        <f t="shared" si="14"/>
        <v>1643250674</v>
      </c>
      <c r="H29" s="48">
        <f t="shared" si="14"/>
        <v>1791067620</v>
      </c>
      <c r="I29" s="48">
        <f t="shared" si="14"/>
        <v>1871821560</v>
      </c>
      <c r="J29" s="13"/>
      <c r="K29" s="13"/>
      <c r="L29" s="13"/>
      <c r="M29" s="13"/>
    </row>
    <row r="30" spans="1:13" x14ac:dyDescent="0.25">
      <c r="A30" s="1"/>
      <c r="B30" s="35"/>
      <c r="C30" s="11"/>
      <c r="D30" s="11"/>
      <c r="E30" s="11"/>
      <c r="F30" s="11"/>
      <c r="G30" s="11"/>
      <c r="H30" s="11"/>
      <c r="I30" s="11"/>
      <c r="J30" s="13"/>
      <c r="K30" s="13"/>
      <c r="L30" s="13"/>
      <c r="M30" s="13"/>
    </row>
    <row r="31" spans="1:13" x14ac:dyDescent="0.25">
      <c r="A31" s="1"/>
      <c r="B31" s="21"/>
      <c r="C31" s="20"/>
      <c r="D31" s="20"/>
      <c r="E31" s="20"/>
      <c r="F31" s="20"/>
      <c r="G31" s="20"/>
      <c r="H31" s="20"/>
      <c r="I31" s="20"/>
      <c r="J31" s="13"/>
      <c r="K31" s="13"/>
      <c r="L31" s="13"/>
      <c r="M31" s="13"/>
    </row>
    <row r="32" spans="1:13" x14ac:dyDescent="0.25">
      <c r="A32" s="58" t="s">
        <v>98</v>
      </c>
      <c r="B32" s="19">
        <f>B29/('1'!B51/10)</f>
        <v>8.9052821569317135</v>
      </c>
      <c r="C32" s="19">
        <f>C29/('1'!C51/10)</f>
        <v>7.8528172167408323</v>
      </c>
      <c r="D32" s="19">
        <f>D29/('1'!D51/10)</f>
        <v>7.3934121385478253</v>
      </c>
      <c r="E32" s="19">
        <f>E29/('1'!E51/10)</f>
        <v>6.8690636868574151</v>
      </c>
      <c r="F32" s="19">
        <f>F29/('1'!F51/10)</f>
        <v>8.5271249821583286</v>
      </c>
      <c r="G32" s="19">
        <f>G29/('1'!G51/10)</f>
        <v>8.2187647779531989</v>
      </c>
      <c r="H32" s="19">
        <f>H29/('1'!H51/10)</f>
        <v>8.9580754191058158</v>
      </c>
      <c r="I32" s="19">
        <f>I29/('1'!I51/10)</f>
        <v>9.361968536725767</v>
      </c>
      <c r="J32" s="13"/>
      <c r="K32" s="13"/>
      <c r="L32" s="13"/>
      <c r="M32" s="13"/>
    </row>
    <row r="33" spans="1:13" x14ac:dyDescent="0.25">
      <c r="A33" s="60" t="s">
        <v>99</v>
      </c>
      <c r="B33" s="16">
        <v>52240875</v>
      </c>
      <c r="C33">
        <v>78361312</v>
      </c>
      <c r="D33">
        <v>117541968</v>
      </c>
      <c r="E33">
        <v>158681656</v>
      </c>
      <c r="F33">
        <v>190417987</v>
      </c>
      <c r="G33">
        <v>199938886</v>
      </c>
      <c r="H33" s="13">
        <v>199938886</v>
      </c>
      <c r="I33" s="13">
        <v>199938887</v>
      </c>
      <c r="J33" s="13"/>
      <c r="K33" s="13"/>
      <c r="L33" s="13"/>
      <c r="M33" s="13"/>
    </row>
    <row r="34" spans="1:13" x14ac:dyDescent="0.25">
      <c r="H34" s="13"/>
      <c r="I34" s="13"/>
      <c r="J34" s="13"/>
      <c r="K34" s="13"/>
      <c r="L34" s="13"/>
      <c r="M34" s="13"/>
    </row>
    <row r="35" spans="1:13" x14ac:dyDescent="0.25">
      <c r="H35" s="13"/>
      <c r="I35" s="13"/>
      <c r="J35" s="13"/>
      <c r="K35" s="13"/>
      <c r="L35" s="13"/>
      <c r="M35" s="13"/>
    </row>
    <row r="36" spans="1:13" x14ac:dyDescent="0.25">
      <c r="H36" s="13"/>
      <c r="I36" s="13"/>
      <c r="J36" s="13"/>
      <c r="K36" s="13"/>
      <c r="L36" s="13"/>
      <c r="M36" s="13"/>
    </row>
    <row r="37" spans="1:13" x14ac:dyDescent="0.25">
      <c r="H37" s="13"/>
      <c r="I37" s="13"/>
      <c r="J37" s="13"/>
      <c r="K37" s="13"/>
      <c r="L37" s="13"/>
      <c r="M37" s="13"/>
    </row>
    <row r="38" spans="1:13" x14ac:dyDescent="0.25">
      <c r="H38" s="13"/>
      <c r="I38" s="13"/>
      <c r="J38" s="13"/>
      <c r="K38" s="13"/>
      <c r="L38" s="13"/>
      <c r="M38" s="13"/>
    </row>
    <row r="39" spans="1:13" x14ac:dyDescent="0.25">
      <c r="H39" s="13"/>
      <c r="I39" s="13"/>
      <c r="J39" s="13"/>
      <c r="K39" s="13"/>
      <c r="L39" s="13"/>
      <c r="M39" s="13"/>
    </row>
    <row r="40" spans="1:13" x14ac:dyDescent="0.25">
      <c r="H40" s="13"/>
      <c r="I40" s="13"/>
      <c r="J40" s="13"/>
      <c r="K40" s="13"/>
      <c r="L40" s="13"/>
      <c r="M40" s="13"/>
    </row>
    <row r="41" spans="1:13" x14ac:dyDescent="0.25">
      <c r="H41" s="13"/>
      <c r="I41" s="13"/>
      <c r="J41" s="13"/>
      <c r="K41" s="13"/>
      <c r="L41" s="13"/>
      <c r="M41" s="13"/>
    </row>
    <row r="42" spans="1:13" x14ac:dyDescent="0.25">
      <c r="H42" s="13"/>
      <c r="I42" s="13"/>
      <c r="J42" s="13"/>
      <c r="K42" s="13"/>
      <c r="L42" s="13"/>
      <c r="M42" s="13"/>
    </row>
    <row r="43" spans="1:13" x14ac:dyDescent="0.25">
      <c r="H43" s="13"/>
      <c r="I43" s="13"/>
      <c r="J43" s="13"/>
      <c r="K43" s="13"/>
      <c r="L43" s="13"/>
      <c r="M43" s="13"/>
    </row>
    <row r="44" spans="1:13" x14ac:dyDescent="0.25">
      <c r="H44" s="13"/>
      <c r="I44" s="13"/>
      <c r="J44" s="13"/>
      <c r="K44" s="13"/>
      <c r="L44" s="13"/>
      <c r="M44" s="13"/>
    </row>
    <row r="45" spans="1:13" x14ac:dyDescent="0.25">
      <c r="H45" s="13"/>
      <c r="I45" s="13"/>
      <c r="J45" s="13"/>
      <c r="K45" s="13"/>
      <c r="L45" s="13"/>
      <c r="M45" s="13"/>
    </row>
    <row r="46" spans="1:13" x14ac:dyDescent="0.25">
      <c r="H46" s="13"/>
      <c r="I46" s="13"/>
      <c r="J46" s="13"/>
      <c r="K46" s="13"/>
      <c r="L46" s="13"/>
      <c r="M46" s="13"/>
    </row>
    <row r="47" spans="1:13" x14ac:dyDescent="0.25">
      <c r="H47" s="13"/>
      <c r="I47" s="13"/>
      <c r="J47" s="13"/>
      <c r="K47" s="13"/>
      <c r="L47" s="13"/>
      <c r="M47" s="13"/>
    </row>
    <row r="48" spans="1:13" x14ac:dyDescent="0.25">
      <c r="H48" s="13"/>
      <c r="I48" s="13"/>
      <c r="J48" s="13"/>
      <c r="K48" s="13"/>
      <c r="L48" s="13"/>
      <c r="M48" s="13"/>
    </row>
    <row r="49" spans="1:13" x14ac:dyDescent="0.25">
      <c r="H49" s="13"/>
      <c r="I49" s="13"/>
      <c r="J49" s="13"/>
      <c r="K49" s="13"/>
      <c r="L49" s="13"/>
      <c r="M49" s="13"/>
    </row>
    <row r="50" spans="1:13" x14ac:dyDescent="0.25">
      <c r="H50" s="13"/>
      <c r="I50" s="13"/>
      <c r="J50" s="13"/>
      <c r="K50" s="13"/>
      <c r="L50" s="13"/>
      <c r="M50" s="13"/>
    </row>
    <row r="51" spans="1:13" x14ac:dyDescent="0.25">
      <c r="H51" s="13"/>
      <c r="I51" s="13"/>
      <c r="J51" s="13"/>
      <c r="K51" s="13"/>
      <c r="L51" s="13"/>
      <c r="M51" s="13"/>
    </row>
    <row r="52" spans="1:13" x14ac:dyDescent="0.25">
      <c r="H52" s="13"/>
      <c r="I52" s="13"/>
      <c r="J52" s="13"/>
      <c r="K52" s="13"/>
      <c r="L52" s="13"/>
      <c r="M52" s="13"/>
    </row>
    <row r="53" spans="1:13" x14ac:dyDescent="0.25">
      <c r="H53" s="13"/>
      <c r="I53" s="13"/>
      <c r="J53" s="13"/>
      <c r="K53" s="13"/>
      <c r="L53" s="13"/>
      <c r="M53" s="13"/>
    </row>
    <row r="54" spans="1:13" x14ac:dyDescent="0.25">
      <c r="H54" s="13"/>
      <c r="I54" s="13"/>
      <c r="J54" s="13"/>
      <c r="K54" s="13"/>
      <c r="L54" s="13"/>
      <c r="M54" s="13"/>
    </row>
    <row r="56" spans="1:13" x14ac:dyDescent="0.25">
      <c r="A56" s="4"/>
      <c r="B56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3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B40" sqref="B40"/>
    </sheetView>
  </sheetViews>
  <sheetFormatPr defaultRowHeight="15" x14ac:dyDescent="0.25"/>
  <cols>
    <col min="1" max="1" width="38.85546875" customWidth="1"/>
    <col min="2" max="2" width="15" style="23" bestFit="1" customWidth="1"/>
    <col min="3" max="5" width="15" style="8" bestFit="1" customWidth="1"/>
    <col min="6" max="7" width="15.28515625" style="8" bestFit="1" customWidth="1"/>
    <col min="8" max="9" width="16" style="9" bestFit="1" customWidth="1"/>
    <col min="10" max="10" width="13.42578125" bestFit="1" customWidth="1"/>
  </cols>
  <sheetData>
    <row r="1" spans="1:14" ht="15.75" x14ac:dyDescent="0.25">
      <c r="A1" s="57" t="s">
        <v>12</v>
      </c>
      <c r="B1" s="2"/>
      <c r="C1" s="2"/>
      <c r="D1" s="2"/>
      <c r="E1" s="2"/>
      <c r="F1" s="2"/>
      <c r="G1"/>
      <c r="H1" s="4"/>
      <c r="I1" s="4"/>
    </row>
    <row r="2" spans="1:14" ht="15.75" x14ac:dyDescent="0.25">
      <c r="A2" s="57" t="s">
        <v>94</v>
      </c>
      <c r="B2" s="2"/>
      <c r="C2" s="2"/>
      <c r="D2" s="2"/>
      <c r="E2" s="2"/>
      <c r="F2" s="2"/>
      <c r="G2"/>
      <c r="H2"/>
      <c r="I2"/>
    </row>
    <row r="3" spans="1:14" ht="15.75" x14ac:dyDescent="0.25">
      <c r="A3" s="1" t="s">
        <v>65</v>
      </c>
      <c r="B3" s="2"/>
      <c r="C3" s="2"/>
      <c r="D3" s="2"/>
      <c r="E3" s="2"/>
      <c r="F3" s="2"/>
      <c r="G3"/>
      <c r="H3"/>
      <c r="I3"/>
    </row>
    <row r="4" spans="1:14" ht="15.75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31"/>
    </row>
    <row r="5" spans="1:14" ht="15.75" x14ac:dyDescent="0.25">
      <c r="A5" s="58" t="s">
        <v>70</v>
      </c>
      <c r="B5" s="49"/>
      <c r="C5" s="50"/>
      <c r="D5" s="50"/>
      <c r="E5" s="50"/>
      <c r="F5" s="50"/>
      <c r="G5" s="50"/>
      <c r="H5" s="36"/>
      <c r="I5" s="36"/>
      <c r="J5" s="36"/>
    </row>
    <row r="6" spans="1:14" x14ac:dyDescent="0.25">
      <c r="A6" s="59" t="s">
        <v>71</v>
      </c>
      <c r="B6" s="51"/>
      <c r="C6" s="52"/>
      <c r="D6" s="52"/>
      <c r="E6" s="52"/>
      <c r="F6" s="52"/>
      <c r="G6" s="52"/>
      <c r="H6" s="36"/>
      <c r="I6" s="36"/>
      <c r="J6" s="36"/>
    </row>
    <row r="7" spans="1:14" x14ac:dyDescent="0.25">
      <c r="A7" t="s">
        <v>47</v>
      </c>
      <c r="B7" s="51">
        <v>5965472099</v>
      </c>
      <c r="C7" s="52">
        <v>7146181459</v>
      </c>
      <c r="D7" s="52">
        <v>7952630137</v>
      </c>
      <c r="E7" s="36">
        <v>9025025195</v>
      </c>
      <c r="F7" s="52">
        <v>11248307010</v>
      </c>
      <c r="G7" s="52">
        <v>11077744283</v>
      </c>
      <c r="H7" s="36">
        <v>12873666075</v>
      </c>
      <c r="I7" s="36">
        <v>13910368321</v>
      </c>
      <c r="J7" s="36"/>
      <c r="K7" s="9"/>
      <c r="L7" s="9"/>
      <c r="M7" s="9"/>
      <c r="N7" s="9"/>
    </row>
    <row r="8" spans="1:14" ht="15.75" x14ac:dyDescent="0.25">
      <c r="A8" s="5" t="s">
        <v>48</v>
      </c>
      <c r="B8" s="51">
        <v>-5205704229</v>
      </c>
      <c r="C8" s="52">
        <v>-5996727013</v>
      </c>
      <c r="D8" s="52">
        <v>-6735680646</v>
      </c>
      <c r="E8" s="36">
        <v>-7337939609</v>
      </c>
      <c r="F8" s="52">
        <v>-8704654126</v>
      </c>
      <c r="G8" s="52">
        <v>-9410191043</v>
      </c>
      <c r="H8" s="36">
        <v>-11368359111</v>
      </c>
      <c r="I8" s="36">
        <v>-11191392885</v>
      </c>
      <c r="J8" s="36"/>
      <c r="K8" s="9"/>
      <c r="L8" s="9"/>
      <c r="M8" s="9"/>
      <c r="N8" s="9"/>
    </row>
    <row r="9" spans="1:14" s="1" customFormat="1" ht="15.75" x14ac:dyDescent="0.25">
      <c r="A9" s="2"/>
      <c r="B9" s="53">
        <f>B7+B8</f>
        <v>759767870</v>
      </c>
      <c r="C9" s="54">
        <f>C7+C8</f>
        <v>1149454446</v>
      </c>
      <c r="D9" s="54">
        <f t="shared" ref="D9:I9" si="0">D7+D8</f>
        <v>1216949491</v>
      </c>
      <c r="E9" s="54">
        <f t="shared" si="0"/>
        <v>1687085586</v>
      </c>
      <c r="F9" s="54">
        <f t="shared" si="0"/>
        <v>2543652884</v>
      </c>
      <c r="G9" s="54">
        <f t="shared" si="0"/>
        <v>1667553240</v>
      </c>
      <c r="H9" s="54">
        <f t="shared" si="0"/>
        <v>1505306964</v>
      </c>
      <c r="I9" s="54">
        <f t="shared" si="0"/>
        <v>2718975436</v>
      </c>
      <c r="J9" s="41"/>
      <c r="K9" s="12"/>
      <c r="L9" s="12"/>
      <c r="M9" s="12"/>
      <c r="N9" s="12"/>
    </row>
    <row r="10" spans="1:14" ht="15.75" x14ac:dyDescent="0.25">
      <c r="A10" s="5" t="s">
        <v>49</v>
      </c>
      <c r="B10" s="51">
        <v>-78867855</v>
      </c>
      <c r="C10" s="52">
        <v>-94319386</v>
      </c>
      <c r="D10" s="52">
        <v>-1407888</v>
      </c>
      <c r="E10" s="52">
        <v>-2016539</v>
      </c>
      <c r="F10" s="52"/>
      <c r="G10" s="52"/>
      <c r="H10" s="36"/>
      <c r="I10" s="36"/>
      <c r="J10" s="36"/>
      <c r="K10" s="9"/>
      <c r="L10" s="9"/>
      <c r="M10" s="9"/>
      <c r="N10" s="9"/>
    </row>
    <row r="11" spans="1:14" ht="15.75" x14ac:dyDescent="0.25">
      <c r="A11" s="5" t="s">
        <v>50</v>
      </c>
      <c r="B11" s="51">
        <v>-153140645</v>
      </c>
      <c r="C11" s="52">
        <v>-223548591</v>
      </c>
      <c r="D11" s="52">
        <v>-335437032</v>
      </c>
      <c r="E11" s="36">
        <v>-445019864</v>
      </c>
      <c r="F11" s="52">
        <v>-454921450</v>
      </c>
      <c r="G11" s="52">
        <v>-674720508</v>
      </c>
      <c r="H11" s="36">
        <v>-6823122</v>
      </c>
      <c r="I11" s="36">
        <v>-7457093</v>
      </c>
      <c r="J11" s="36"/>
      <c r="K11" s="9"/>
      <c r="L11" s="9"/>
      <c r="M11" s="9"/>
      <c r="N11" s="9"/>
    </row>
    <row r="12" spans="1:14" ht="15.75" x14ac:dyDescent="0.25">
      <c r="A12" s="5" t="s">
        <v>58</v>
      </c>
      <c r="B12" s="51"/>
      <c r="C12" s="52"/>
      <c r="D12" s="52"/>
      <c r="E12" s="36"/>
      <c r="F12" s="52">
        <v>-2610124</v>
      </c>
      <c r="G12" s="52">
        <v>-4164994</v>
      </c>
      <c r="H12" s="36">
        <v>-585270408</v>
      </c>
      <c r="I12" s="36">
        <v>-605094258</v>
      </c>
      <c r="J12" s="36"/>
      <c r="K12" s="9"/>
      <c r="L12" s="9"/>
      <c r="M12" s="9"/>
      <c r="N12" s="9"/>
    </row>
    <row r="13" spans="1:14" ht="15.75" x14ac:dyDescent="0.25">
      <c r="A13" s="2"/>
      <c r="B13" s="53">
        <f>SUM(B9:B11)</f>
        <v>527759370</v>
      </c>
      <c r="C13" s="53">
        <f>SUM(C9:C11)</f>
        <v>831586469</v>
      </c>
      <c r="D13" s="53">
        <f>SUM(D9:D11)</f>
        <v>880104571</v>
      </c>
      <c r="E13" s="53">
        <f>SUM(E9:E11)</f>
        <v>1240049183</v>
      </c>
      <c r="F13" s="53">
        <f>SUM(F9:F12)</f>
        <v>2086121310</v>
      </c>
      <c r="G13" s="53">
        <f>SUM(G9:G12)</f>
        <v>988667738</v>
      </c>
      <c r="H13" s="53">
        <f>SUM(H9:H12)</f>
        <v>913213434</v>
      </c>
      <c r="I13" s="53">
        <f>SUM(I9:I12)</f>
        <v>2106424085</v>
      </c>
      <c r="J13" s="36"/>
      <c r="K13" s="9"/>
      <c r="L13" s="9"/>
      <c r="M13" s="9"/>
      <c r="N13" s="9"/>
    </row>
    <row r="14" spans="1:14" ht="15.75" x14ac:dyDescent="0.25">
      <c r="A14" s="2"/>
      <c r="B14" s="53"/>
      <c r="C14" s="54"/>
      <c r="D14" s="54"/>
      <c r="E14" s="54"/>
      <c r="F14" s="54"/>
      <c r="G14" s="54"/>
      <c r="H14" s="36"/>
      <c r="I14" s="36"/>
      <c r="J14" s="36"/>
      <c r="K14" s="9"/>
      <c r="L14" s="9"/>
      <c r="M14" s="9"/>
      <c r="N14" s="9"/>
    </row>
    <row r="15" spans="1:14" x14ac:dyDescent="0.25">
      <c r="A15" s="58" t="s">
        <v>72</v>
      </c>
      <c r="B15" s="51"/>
      <c r="C15" s="52"/>
      <c r="D15" s="52"/>
      <c r="E15" s="52"/>
      <c r="F15" s="52"/>
      <c r="G15" s="52"/>
      <c r="H15" s="36"/>
      <c r="I15" s="36"/>
      <c r="J15" s="36"/>
      <c r="K15" s="9"/>
      <c r="L15" s="9"/>
      <c r="M15" s="9"/>
      <c r="N15" s="9"/>
    </row>
    <row r="16" spans="1:14" x14ac:dyDescent="0.25">
      <c r="A16" s="3" t="s">
        <v>6</v>
      </c>
      <c r="B16" s="51"/>
      <c r="C16" s="52">
        <v>-127566360</v>
      </c>
      <c r="D16" s="52">
        <v>-576645836</v>
      </c>
      <c r="E16" s="52">
        <v>-774647411</v>
      </c>
      <c r="F16" s="52">
        <v>-1486466309</v>
      </c>
      <c r="G16" s="52">
        <v>-525232358</v>
      </c>
      <c r="H16" s="36">
        <v>118983970</v>
      </c>
      <c r="I16" s="36">
        <v>-44011124</v>
      </c>
      <c r="J16" s="36"/>
      <c r="K16" s="9"/>
      <c r="L16" s="9"/>
      <c r="M16" s="9"/>
      <c r="N16" s="9"/>
    </row>
    <row r="17" spans="1:14" x14ac:dyDescent="0.25">
      <c r="A17" s="3" t="s">
        <v>52</v>
      </c>
      <c r="B17" s="51">
        <v>-526684234</v>
      </c>
      <c r="C17" s="52">
        <v>-377560455</v>
      </c>
      <c r="D17" s="52">
        <v>-560911050</v>
      </c>
      <c r="E17" s="52">
        <v>-220353550</v>
      </c>
      <c r="F17" s="52">
        <v>-307829225</v>
      </c>
      <c r="G17" s="52">
        <v>-650537658</v>
      </c>
      <c r="H17" s="36">
        <v>-1107872044</v>
      </c>
      <c r="I17" s="36">
        <v>-1058249807</v>
      </c>
      <c r="J17" s="36"/>
      <c r="K17" s="9"/>
      <c r="L17" s="9"/>
      <c r="M17" s="9"/>
      <c r="N17" s="9"/>
    </row>
    <row r="18" spans="1:14" x14ac:dyDescent="0.25">
      <c r="A18" s="3" t="s">
        <v>51</v>
      </c>
      <c r="B18" s="51">
        <v>59840669</v>
      </c>
      <c r="C18" s="52">
        <v>110591921</v>
      </c>
      <c r="D18" s="52">
        <v>144119964</v>
      </c>
      <c r="E18" s="52">
        <v>186525043</v>
      </c>
      <c r="F18" s="52">
        <v>199616040</v>
      </c>
      <c r="G18" s="52">
        <v>292692297</v>
      </c>
      <c r="H18" s="36">
        <v>280887954</v>
      </c>
      <c r="I18" s="36">
        <v>310011097</v>
      </c>
      <c r="J18" s="36"/>
      <c r="K18" s="9"/>
      <c r="L18" s="9"/>
      <c r="M18" s="9"/>
      <c r="N18" s="9"/>
    </row>
    <row r="19" spans="1:14" x14ac:dyDescent="0.25">
      <c r="A19" s="3" t="s">
        <v>55</v>
      </c>
      <c r="B19" s="51"/>
      <c r="C19" s="52">
        <v>2700000</v>
      </c>
      <c r="D19" s="52"/>
      <c r="E19" s="52"/>
      <c r="F19" s="52">
        <v>14830000</v>
      </c>
      <c r="G19" s="52"/>
      <c r="H19" s="36">
        <v>1010810</v>
      </c>
      <c r="I19" s="36">
        <v>3556000</v>
      </c>
      <c r="J19" s="36"/>
      <c r="K19" s="9"/>
      <c r="L19" s="9"/>
      <c r="M19" s="9"/>
      <c r="N19" s="9"/>
    </row>
    <row r="20" spans="1:14" x14ac:dyDescent="0.25">
      <c r="A20" s="3" t="s">
        <v>57</v>
      </c>
      <c r="B20" s="51"/>
      <c r="C20" s="52"/>
      <c r="D20" s="52">
        <v>4173638</v>
      </c>
      <c r="E20" s="52"/>
      <c r="F20" s="52"/>
      <c r="G20" s="52"/>
      <c r="H20" s="36"/>
      <c r="I20" s="36"/>
      <c r="J20" s="36"/>
      <c r="K20" s="9"/>
      <c r="L20" s="9"/>
      <c r="M20" s="9"/>
      <c r="N20" s="9"/>
    </row>
    <row r="21" spans="1:14" x14ac:dyDescent="0.25">
      <c r="A21" s="1"/>
      <c r="B21" s="53">
        <f t="shared" ref="B21:C21" si="1">SUM(B16:B20)</f>
        <v>-466843565</v>
      </c>
      <c r="C21" s="53">
        <f t="shared" si="1"/>
        <v>-391834894</v>
      </c>
      <c r="D21" s="53">
        <f>SUM(D16:D20)</f>
        <v>-989263284</v>
      </c>
      <c r="E21" s="53">
        <f t="shared" ref="E21:I21" si="2">SUM(E16:E20)</f>
        <v>-808475918</v>
      </c>
      <c r="F21" s="53">
        <f t="shared" si="2"/>
        <v>-1579849494</v>
      </c>
      <c r="G21" s="53">
        <f t="shared" si="2"/>
        <v>-883077719</v>
      </c>
      <c r="H21" s="53">
        <f t="shared" si="2"/>
        <v>-706989310</v>
      </c>
      <c r="I21" s="53">
        <f t="shared" si="2"/>
        <v>-788693834</v>
      </c>
      <c r="J21" s="36"/>
      <c r="K21" s="9"/>
      <c r="L21" s="9"/>
      <c r="M21" s="9"/>
      <c r="N21" s="9"/>
    </row>
    <row r="22" spans="1:14" x14ac:dyDescent="0.25">
      <c r="B22" s="51"/>
      <c r="C22" s="52"/>
      <c r="D22" s="52"/>
      <c r="E22" s="52"/>
      <c r="F22" s="52"/>
      <c r="G22" s="52"/>
      <c r="H22" s="36"/>
      <c r="I22" s="36"/>
      <c r="J22" s="36"/>
      <c r="K22" s="9"/>
      <c r="L22" s="9"/>
      <c r="M22" s="9"/>
      <c r="N22" s="9"/>
    </row>
    <row r="23" spans="1:14" x14ac:dyDescent="0.25">
      <c r="A23" s="58" t="s">
        <v>73</v>
      </c>
      <c r="B23" s="51"/>
      <c r="C23" s="52"/>
      <c r="D23" s="51"/>
      <c r="E23" s="51"/>
      <c r="F23" s="52"/>
      <c r="G23" s="52"/>
      <c r="H23" s="36"/>
      <c r="I23" s="36"/>
      <c r="J23" s="36"/>
      <c r="K23" s="9"/>
      <c r="L23" s="9"/>
      <c r="M23" s="9"/>
      <c r="N23" s="9"/>
    </row>
    <row r="24" spans="1:14" x14ac:dyDescent="0.25">
      <c r="A24" s="3" t="s">
        <v>59</v>
      </c>
      <c r="B24" s="51">
        <v>137272179</v>
      </c>
      <c r="C24" s="52">
        <v>-40066876</v>
      </c>
      <c r="D24" s="51">
        <v>256890766</v>
      </c>
      <c r="E24" s="51">
        <v>-117848735</v>
      </c>
      <c r="F24" s="52">
        <v>-13819141</v>
      </c>
      <c r="G24" s="52">
        <v>632272882</v>
      </c>
      <c r="H24" s="36">
        <v>724967314</v>
      </c>
      <c r="I24" s="36">
        <v>-159648665</v>
      </c>
      <c r="J24" s="36"/>
      <c r="K24" s="9"/>
      <c r="L24" s="9"/>
      <c r="M24" s="9"/>
      <c r="N24" s="9"/>
    </row>
    <row r="25" spans="1:14" x14ac:dyDescent="0.25">
      <c r="A25" s="3" t="s">
        <v>60</v>
      </c>
      <c r="B25" s="51"/>
      <c r="C25" s="52"/>
      <c r="D25" s="51"/>
      <c r="E25" s="51"/>
      <c r="F25" s="52"/>
      <c r="G25" s="52">
        <v>-12154257</v>
      </c>
      <c r="H25" s="36">
        <v>215186392</v>
      </c>
      <c r="I25" s="36">
        <v>119319683</v>
      </c>
      <c r="J25" s="36"/>
      <c r="K25" s="9"/>
      <c r="L25" s="9"/>
      <c r="M25" s="9"/>
      <c r="N25" s="9"/>
    </row>
    <row r="26" spans="1:14" x14ac:dyDescent="0.25">
      <c r="A26" s="3" t="s">
        <v>56</v>
      </c>
      <c r="B26" s="51"/>
      <c r="C26" s="52">
        <v>4946022</v>
      </c>
      <c r="D26" s="51">
        <v>1033572</v>
      </c>
      <c r="E26" s="51">
        <v>1270285</v>
      </c>
      <c r="F26" s="52"/>
      <c r="G26" s="52"/>
      <c r="H26" s="36">
        <v>32888827</v>
      </c>
      <c r="I26" s="36"/>
      <c r="J26" s="36"/>
      <c r="K26" s="9"/>
      <c r="L26" s="9"/>
      <c r="M26" s="9"/>
      <c r="N26" s="9"/>
    </row>
    <row r="27" spans="1:14" x14ac:dyDescent="0.25">
      <c r="A27" s="3" t="s">
        <v>54</v>
      </c>
      <c r="B27" s="51">
        <v>2781487</v>
      </c>
      <c r="C27" s="52">
        <v>14147700</v>
      </c>
      <c r="D27" s="51">
        <v>-9493026</v>
      </c>
      <c r="E27" s="51">
        <v>38826760</v>
      </c>
      <c r="F27" s="52">
        <v>-28354676</v>
      </c>
      <c r="G27" s="52">
        <v>-15029765</v>
      </c>
      <c r="H27" s="36">
        <v>-26500181</v>
      </c>
      <c r="I27" s="36">
        <v>-8932738</v>
      </c>
      <c r="J27" s="36"/>
      <c r="K27" s="9"/>
      <c r="L27" s="9"/>
      <c r="M27" s="9"/>
      <c r="N27" s="9"/>
    </row>
    <row r="28" spans="1:14" x14ac:dyDescent="0.25">
      <c r="A28" s="3" t="s">
        <v>22</v>
      </c>
      <c r="B28" s="51">
        <v>18330456</v>
      </c>
      <c r="C28" s="52">
        <v>1210756</v>
      </c>
      <c r="D28" s="51">
        <v>23127494</v>
      </c>
      <c r="E28" s="51">
        <v>-31055841</v>
      </c>
      <c r="F28" s="52">
        <v>-2060466</v>
      </c>
      <c r="G28" s="52">
        <v>-11025901</v>
      </c>
      <c r="H28" s="36">
        <v>41059855</v>
      </c>
      <c r="I28" s="36">
        <v>-20373150</v>
      </c>
      <c r="J28" s="36"/>
      <c r="K28" s="9"/>
      <c r="L28" s="9"/>
      <c r="M28" s="9"/>
      <c r="N28" s="9"/>
    </row>
    <row r="29" spans="1:14" x14ac:dyDescent="0.25">
      <c r="A29" s="3" t="s">
        <v>53</v>
      </c>
      <c r="B29" s="51">
        <v>-31972364</v>
      </c>
      <c r="C29" s="52">
        <v>-46620801</v>
      </c>
      <c r="D29" s="51">
        <v>-72031154</v>
      </c>
      <c r="E29" s="51">
        <v>-221637244</v>
      </c>
      <c r="F29" s="52">
        <v>-449641243</v>
      </c>
      <c r="G29" s="52">
        <v>-720234023</v>
      </c>
      <c r="H29" s="36">
        <v>-850584179</v>
      </c>
      <c r="I29" s="36">
        <v>-914759997</v>
      </c>
      <c r="J29" s="36"/>
      <c r="K29" s="9"/>
      <c r="L29" s="9"/>
      <c r="M29" s="9"/>
      <c r="N29" s="9"/>
    </row>
    <row r="30" spans="1:14" x14ac:dyDescent="0.25">
      <c r="A30" s="3" t="s">
        <v>49</v>
      </c>
      <c r="B30" s="51"/>
      <c r="C30" s="52"/>
      <c r="D30" s="51">
        <v>-82518098</v>
      </c>
      <c r="E30" s="51">
        <v>-131139171</v>
      </c>
      <c r="F30" s="52">
        <v>-87611822</v>
      </c>
      <c r="G30" s="52">
        <v>-113779972</v>
      </c>
      <c r="H30" s="36">
        <v>-129273611</v>
      </c>
      <c r="I30" s="36">
        <v>-186612995</v>
      </c>
      <c r="J30" s="36"/>
      <c r="K30" s="9"/>
      <c r="L30" s="9"/>
      <c r="M30" s="9"/>
      <c r="N30" s="9"/>
    </row>
    <row r="31" spans="1:14" x14ac:dyDescent="0.25">
      <c r="A31" s="1"/>
      <c r="B31" s="55">
        <f>SUM(B24:B29)</f>
        <v>126411758</v>
      </c>
      <c r="C31" s="55">
        <f>SUM(C24:C29)</f>
        <v>-66383199</v>
      </c>
      <c r="D31" s="55">
        <f t="shared" ref="D31:I31" si="3">SUM(D24:D30)</f>
        <v>117009554</v>
      </c>
      <c r="E31" s="55">
        <f t="shared" si="3"/>
        <v>-461583946</v>
      </c>
      <c r="F31" s="55">
        <f t="shared" si="3"/>
        <v>-581487348</v>
      </c>
      <c r="G31" s="55">
        <f t="shared" si="3"/>
        <v>-239951036</v>
      </c>
      <c r="H31" s="55">
        <f t="shared" si="3"/>
        <v>7744417</v>
      </c>
      <c r="I31" s="55">
        <f t="shared" si="3"/>
        <v>-1171007862</v>
      </c>
      <c r="J31" s="36"/>
      <c r="K31" s="9"/>
      <c r="L31" s="9"/>
      <c r="M31" s="9"/>
      <c r="N31" s="9"/>
    </row>
    <row r="32" spans="1:14" x14ac:dyDescent="0.25">
      <c r="B32" s="51"/>
      <c r="C32" s="52"/>
      <c r="D32" s="51"/>
      <c r="E32" s="51"/>
      <c r="F32" s="52"/>
      <c r="G32" s="52"/>
      <c r="H32" s="52"/>
      <c r="I32" s="52"/>
      <c r="J32" s="36"/>
      <c r="K32" s="9"/>
      <c r="L32" s="9"/>
      <c r="M32" s="9"/>
      <c r="N32" s="9"/>
    </row>
    <row r="33" spans="1:14" x14ac:dyDescent="0.25">
      <c r="A33" s="1" t="s">
        <v>74</v>
      </c>
      <c r="B33" s="53">
        <f t="shared" ref="B33:G33" si="4">SUM(B13,B21,B31)</f>
        <v>187327563</v>
      </c>
      <c r="C33" s="53">
        <f t="shared" si="4"/>
        <v>373368376</v>
      </c>
      <c r="D33" s="54">
        <f t="shared" si="4"/>
        <v>7850841</v>
      </c>
      <c r="E33" s="54">
        <f t="shared" si="4"/>
        <v>-30010681</v>
      </c>
      <c r="F33" s="54">
        <f t="shared" si="4"/>
        <v>-75215532</v>
      </c>
      <c r="G33" s="54">
        <f t="shared" si="4"/>
        <v>-134361017</v>
      </c>
      <c r="H33" s="54">
        <f t="shared" ref="H33:I33" si="5">SUM(H13,H21,H31)</f>
        <v>213968541</v>
      </c>
      <c r="I33" s="54">
        <f t="shared" si="5"/>
        <v>146722389</v>
      </c>
      <c r="J33" s="36"/>
      <c r="K33" s="9"/>
      <c r="L33" s="9"/>
      <c r="M33" s="9"/>
      <c r="N33" s="9"/>
    </row>
    <row r="34" spans="1:14" x14ac:dyDescent="0.25">
      <c r="A34" s="60" t="s">
        <v>75</v>
      </c>
      <c r="B34" s="51">
        <v>526979059</v>
      </c>
      <c r="C34" s="52">
        <v>105715722</v>
      </c>
      <c r="D34" s="51">
        <v>479084098</v>
      </c>
      <c r="E34" s="51">
        <v>486934939</v>
      </c>
      <c r="F34" s="52">
        <v>456924258</v>
      </c>
      <c r="G34" s="52">
        <v>381708726</v>
      </c>
      <c r="H34" s="52">
        <v>247347709</v>
      </c>
      <c r="I34" s="52">
        <v>461316250</v>
      </c>
      <c r="J34" s="36"/>
      <c r="K34" s="9"/>
      <c r="L34" s="9"/>
      <c r="M34" s="9"/>
      <c r="N34" s="9"/>
    </row>
    <row r="35" spans="1:14" x14ac:dyDescent="0.25">
      <c r="A35" s="58" t="s">
        <v>76</v>
      </c>
      <c r="B35" s="53">
        <f>SUM(B33:B34)</f>
        <v>714306622</v>
      </c>
      <c r="C35" s="54">
        <f>SUM(C33:C34)</f>
        <v>479084098</v>
      </c>
      <c r="D35" s="54">
        <f t="shared" ref="D35:G35" si="6">SUM(D33:D34)</f>
        <v>486934939</v>
      </c>
      <c r="E35" s="54">
        <f t="shared" si="6"/>
        <v>456924258</v>
      </c>
      <c r="F35" s="54">
        <f t="shared" si="6"/>
        <v>381708726</v>
      </c>
      <c r="G35" s="54">
        <f t="shared" si="6"/>
        <v>247347709</v>
      </c>
      <c r="H35" s="54">
        <f t="shared" ref="H35:I35" si="7">SUM(H33:H34)</f>
        <v>461316250</v>
      </c>
      <c r="I35" s="54">
        <f t="shared" si="7"/>
        <v>608038639</v>
      </c>
      <c r="J35" s="36"/>
      <c r="K35" s="9"/>
      <c r="L35" s="9"/>
      <c r="M35" s="9"/>
      <c r="N35" s="9"/>
    </row>
    <row r="36" spans="1:14" x14ac:dyDescent="0.25">
      <c r="B36" s="27"/>
      <c r="C36" s="28"/>
      <c r="D36" s="27"/>
      <c r="E36" s="27"/>
      <c r="F36" s="28"/>
      <c r="G36" s="28"/>
      <c r="H36" s="28"/>
      <c r="I36" s="28"/>
      <c r="J36" s="9"/>
      <c r="K36" s="9"/>
      <c r="L36" s="9"/>
      <c r="M36" s="9"/>
      <c r="N36" s="9"/>
    </row>
    <row r="37" spans="1:14" x14ac:dyDescent="0.25">
      <c r="A37" s="58" t="s">
        <v>77</v>
      </c>
      <c r="B37" s="24">
        <f>B13/('1'!B51/10)</f>
        <v>10.102422097639062</v>
      </c>
      <c r="C37" s="14">
        <f>C13/('1'!C51/10)</f>
        <v>10.612207067181314</v>
      </c>
      <c r="D37" s="14">
        <f>D13/('1'!D51/10)</f>
        <v>7.4875772966469301</v>
      </c>
      <c r="E37" s="14">
        <f>E13/('1'!E51/10)</f>
        <v>7.81469776821588</v>
      </c>
      <c r="F37" s="14">
        <f>F13/('1'!F51/10)</f>
        <v>10.95548452573443</v>
      </c>
      <c r="G37" s="14">
        <f>G13/('1'!G51/10)</f>
        <v>4.944849687719076</v>
      </c>
      <c r="H37" s="14">
        <f>H13/('1'!H51/10)</f>
        <v>4.5674628496229595</v>
      </c>
      <c r="I37" s="14">
        <f>I13/('1'!I51/10)</f>
        <v>10.535339708754805</v>
      </c>
      <c r="J37" s="9"/>
      <c r="K37" s="9"/>
      <c r="L37" s="9"/>
      <c r="M37" s="9"/>
      <c r="N37" s="9"/>
    </row>
    <row r="38" spans="1:14" x14ac:dyDescent="0.25">
      <c r="A38" s="58" t="s">
        <v>78</v>
      </c>
      <c r="B38" s="51">
        <f>'1'!B51/10</f>
        <v>52240875</v>
      </c>
      <c r="C38" s="51">
        <f>'1'!C51/10</f>
        <v>78361312</v>
      </c>
      <c r="D38" s="51">
        <f>'1'!D51/10</f>
        <v>117541968</v>
      </c>
      <c r="E38" s="51">
        <f>'1'!E51/10</f>
        <v>158681656</v>
      </c>
      <c r="F38" s="51">
        <f>'1'!F51/10</f>
        <v>190417987</v>
      </c>
      <c r="G38" s="51">
        <f>'1'!G51/10</f>
        <v>199938886</v>
      </c>
      <c r="H38" s="51">
        <f>'1'!H51/10</f>
        <v>199938886</v>
      </c>
      <c r="I38" s="51">
        <f>'1'!I51/10</f>
        <v>199938886</v>
      </c>
      <c r="J38" s="9"/>
      <c r="K38" s="9"/>
      <c r="L38" s="9"/>
      <c r="M38" s="9"/>
      <c r="N38" s="9"/>
    </row>
    <row r="39" spans="1:14" ht="15.75" x14ac:dyDescent="0.25">
      <c r="A39" s="2"/>
      <c r="B39" s="25"/>
      <c r="C39" s="26"/>
      <c r="D39" s="26"/>
      <c r="E39" s="26"/>
      <c r="F39" s="26"/>
      <c r="G39" s="26"/>
      <c r="H39" s="13"/>
      <c r="I39" s="13"/>
      <c r="J39" s="9"/>
      <c r="K39" s="9"/>
      <c r="L39" s="9"/>
      <c r="M39" s="9"/>
      <c r="N39" s="9"/>
    </row>
    <row r="40" spans="1:14" x14ac:dyDescent="0.25">
      <c r="B40" s="29"/>
      <c r="C40" s="30"/>
      <c r="D40" s="30"/>
      <c r="E40" s="30"/>
      <c r="F40" s="30"/>
      <c r="G40" s="30"/>
      <c r="H40" s="13"/>
      <c r="I40" s="13"/>
      <c r="J40" s="9"/>
      <c r="K40" s="9"/>
      <c r="L40" s="9"/>
      <c r="M40" s="9"/>
      <c r="N40" s="9"/>
    </row>
    <row r="41" spans="1:14" x14ac:dyDescent="0.25">
      <c r="B41" s="29"/>
      <c r="C41" s="30"/>
      <c r="D41" s="30"/>
      <c r="E41" s="30"/>
      <c r="F41" s="30"/>
      <c r="G41" s="30"/>
      <c r="H41" s="13"/>
      <c r="I41" s="13"/>
      <c r="J41" s="9"/>
      <c r="K41" s="9"/>
      <c r="L41" s="9"/>
      <c r="M41" s="9"/>
      <c r="N41" s="9"/>
    </row>
    <row r="42" spans="1:14" x14ac:dyDescent="0.25">
      <c r="B42" s="29"/>
      <c r="C42" s="30"/>
      <c r="D42" s="30"/>
      <c r="E42" s="30"/>
      <c r="F42" s="30"/>
      <c r="G42" s="30"/>
      <c r="H42" s="13"/>
      <c r="I42" s="13"/>
      <c r="J42" s="9"/>
      <c r="K42" s="9"/>
      <c r="L42" s="9"/>
      <c r="M42" s="9"/>
      <c r="N42" s="9"/>
    </row>
    <row r="43" spans="1:14" x14ac:dyDescent="0.25">
      <c r="B43" s="29"/>
      <c r="C43" s="30"/>
      <c r="D43" s="30"/>
      <c r="E43" s="30"/>
      <c r="F43" s="30"/>
      <c r="G43" s="30"/>
      <c r="H43" s="13"/>
      <c r="I43" s="13"/>
      <c r="J43" s="9"/>
      <c r="K43" s="9"/>
      <c r="L43" s="9"/>
      <c r="M43" s="9"/>
      <c r="N4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1" sqref="A4:A11"/>
    </sheetView>
  </sheetViews>
  <sheetFormatPr defaultRowHeight="15" x14ac:dyDescent="0.25"/>
  <cols>
    <col min="1" max="1" width="31.28515625" bestFit="1" customWidth="1"/>
  </cols>
  <sheetData>
    <row r="1" spans="1:8" ht="15.75" x14ac:dyDescent="0.25">
      <c r="A1" s="57" t="s">
        <v>12</v>
      </c>
      <c r="B1" s="2"/>
      <c r="C1" s="2"/>
      <c r="D1" s="2"/>
      <c r="E1" s="2"/>
      <c r="F1" s="2"/>
      <c r="H1" s="4"/>
    </row>
    <row r="2" spans="1:8" ht="15.75" x14ac:dyDescent="0.25">
      <c r="A2" s="57" t="s">
        <v>95</v>
      </c>
      <c r="B2" s="2"/>
      <c r="C2" s="2"/>
      <c r="D2" s="2"/>
      <c r="E2" s="2"/>
      <c r="F2" s="2"/>
    </row>
    <row r="3" spans="1:8" ht="15.75" x14ac:dyDescent="0.25">
      <c r="A3" s="1" t="s">
        <v>65</v>
      </c>
      <c r="B3" s="2"/>
      <c r="C3" s="2"/>
      <c r="D3" s="2"/>
      <c r="E3" s="2"/>
      <c r="F3" s="2"/>
    </row>
    <row r="4" spans="1:8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t="s">
        <v>66</v>
      </c>
      <c r="B5" s="56">
        <f>'2'!B29/'1'!B22</f>
        <v>0.1795358188378208</v>
      </c>
      <c r="C5" s="56">
        <f>'2'!C29/'1'!C22</f>
        <v>0.16659762097758427</v>
      </c>
      <c r="D5" s="56">
        <f>'2'!D29/'1'!D22</f>
        <v>0.17213283129353396</v>
      </c>
      <c r="E5" s="56">
        <f>'2'!E29/'1'!E22</f>
        <v>0.18911432308170811</v>
      </c>
      <c r="F5" s="56">
        <f>'2'!F29/'1'!F22</f>
        <v>0.21250716286615562</v>
      </c>
      <c r="G5" s="56">
        <f>'2'!G29/'1'!G22</f>
        <v>0.18017471653897296</v>
      </c>
      <c r="H5" s="56">
        <f>'2'!H29/'1'!H22</f>
        <v>0.16557967593212741</v>
      </c>
    </row>
    <row r="6" spans="1:8" x14ac:dyDescent="0.25">
      <c r="A6" t="s">
        <v>67</v>
      </c>
      <c r="B6" s="56">
        <f>'2'!B29/'1'!B54</f>
        <v>0.39809786093429606</v>
      </c>
      <c r="C6" s="56">
        <f>'2'!C29/'1'!C54</f>
        <v>0.35534388937900618</v>
      </c>
      <c r="D6" s="56">
        <f>'2'!D29/'1'!D54</f>
        <v>0.34452785381832907</v>
      </c>
      <c r="E6" s="56">
        <f>'2'!E29/'1'!E54</f>
        <v>0.3223258113011398</v>
      </c>
      <c r="F6" s="56">
        <f>'2'!F29/'1'!F54</f>
        <v>0.35833599152711271</v>
      </c>
      <c r="G6" s="56">
        <f>'2'!G29/'1'!G54</f>
        <v>0.30358320372976172</v>
      </c>
      <c r="H6" s="56">
        <f>'2'!H29/'1'!H54</f>
        <v>0.28410732598555161</v>
      </c>
    </row>
    <row r="7" spans="1:8" x14ac:dyDescent="0.25">
      <c r="A7" t="s">
        <v>61</v>
      </c>
      <c r="B7" s="56">
        <f>('1'!B27+'1'!B28)/'1'!B54</f>
        <v>0.21985880430611346</v>
      </c>
      <c r="C7" s="56">
        <f>('1'!C27+'1'!C28)/'1'!C54</f>
        <v>0.14424748080833694</v>
      </c>
      <c r="D7" s="56">
        <f>('1'!D27+'1'!D28)/'1'!D54</f>
        <v>0.19010487492759398</v>
      </c>
      <c r="E7" s="56">
        <f>('1'!E27+'1'!E28)/'1'!E54</f>
        <v>8.8493213155210998E-2</v>
      </c>
      <c r="F7" s="56">
        <f>('1'!F27+'1'!F28)/'1'!F54</f>
        <v>3.4429790046873278E-2</v>
      </c>
      <c r="G7" s="56">
        <f>('1'!G27+'1'!G28)/'1'!G54</f>
        <v>3.5308588942030983E-2</v>
      </c>
      <c r="H7" s="56">
        <f>('1'!H27+'1'!H28)/'1'!H54</f>
        <v>5.8143254528375002E-2</v>
      </c>
    </row>
    <row r="8" spans="1:8" x14ac:dyDescent="0.25">
      <c r="A8" t="s">
        <v>62</v>
      </c>
      <c r="B8" s="32">
        <f>'1'!B20/'1'!B47</f>
        <v>1.2221802692586228</v>
      </c>
      <c r="C8" s="32">
        <f>'1'!C20/'1'!C47</f>
        <v>1.3659425260624001</v>
      </c>
      <c r="D8" s="32">
        <f>'1'!D20/'1'!D47</f>
        <v>1.6078905375053694</v>
      </c>
      <c r="E8" s="32">
        <f>'1'!E20/'1'!E47</f>
        <v>1.9384013300291512</v>
      </c>
      <c r="F8" s="32">
        <f>'1'!F20/'1'!F47</f>
        <v>1.985342282013286</v>
      </c>
      <c r="G8" s="32">
        <f>'1'!G20/'1'!G47</f>
        <v>1.9821646953433163</v>
      </c>
      <c r="H8" s="32">
        <f>'1'!H20/'1'!H47</f>
        <v>1.8998764676934923</v>
      </c>
    </row>
    <row r="9" spans="1:8" x14ac:dyDescent="0.25">
      <c r="A9" t="s">
        <v>68</v>
      </c>
      <c r="B9" s="56">
        <f>'2'!B29/'2'!B6</f>
        <v>7.7493457911462935E-2</v>
      </c>
      <c r="C9" s="56">
        <f>'2'!C29/'2'!C6</f>
        <v>8.6753348250201284E-2</v>
      </c>
      <c r="D9" s="56">
        <f>'2'!D29/'2'!D6</f>
        <v>0.10969419273641141</v>
      </c>
      <c r="E9" s="56">
        <f>'2'!E29/'2'!E6</f>
        <v>0.12311552922079021</v>
      </c>
      <c r="F9" s="56">
        <f>'2'!F29/'2'!F6</f>
        <v>0.14808131552370582</v>
      </c>
      <c r="G9" s="56">
        <f>'2'!G29/'2'!G6</f>
        <v>0.14554203085478964</v>
      </c>
      <c r="H9" s="56">
        <f>'2'!H29/'2'!H6</f>
        <v>0.13853637085955775</v>
      </c>
    </row>
    <row r="10" spans="1:8" x14ac:dyDescent="0.25">
      <c r="A10" t="s">
        <v>63</v>
      </c>
      <c r="B10" s="56">
        <f>'2'!B12/'2'!B6</f>
        <v>0.11619698259876821</v>
      </c>
      <c r="C10" s="56">
        <f>'2'!C12/'2'!C6</f>
        <v>0.13129092365406952</v>
      </c>
      <c r="D10" s="56">
        <f>'2'!D12/'2'!D6</f>
        <v>0.14956612485963131</v>
      </c>
      <c r="E10" s="56">
        <f>'2'!E12/'2'!E6</f>
        <v>0.16128365816691098</v>
      </c>
      <c r="F10" s="56">
        <f>'2'!F12/'2'!F6</f>
        <v>0.19301703638928688</v>
      </c>
      <c r="G10" s="56">
        <f>'2'!G12/'2'!G6</f>
        <v>0.19070179538798029</v>
      </c>
      <c r="H10" s="56">
        <f>'2'!H12/'2'!H6</f>
        <v>0.185248718436159</v>
      </c>
    </row>
    <row r="11" spans="1:8" x14ac:dyDescent="0.25">
      <c r="A11" t="s">
        <v>69</v>
      </c>
      <c r="B11" s="56">
        <f>'2'!B29/('1'!B54+'1'!B27+'1'!B28)</f>
        <v>0.32634749163510296</v>
      </c>
      <c r="C11" s="56">
        <f>'2'!C29/('1'!C54+'1'!C27+'1'!C28)</f>
        <v>0.31054810723985921</v>
      </c>
      <c r="D11" s="56">
        <f>'2'!D29/('1'!D54+'1'!D27+'1'!D28)</f>
        <v>0.28949369175493056</v>
      </c>
      <c r="E11" s="56">
        <f>'2'!E29/('1'!E54+'1'!E27+'1'!E28)</f>
        <v>0.29612110337997904</v>
      </c>
      <c r="F11" s="56">
        <f>'2'!F29/('1'!F54+'1'!F27+'1'!F28)</f>
        <v>0.34640919565055778</v>
      </c>
      <c r="G11" s="56">
        <f>'2'!G29/('1'!G54+'1'!G27+'1'!G28)</f>
        <v>0.29322967757853691</v>
      </c>
      <c r="H11" s="56">
        <f>'2'!H29/('1'!H54+'1'!H27+'1'!H28)</f>
        <v>0.2684960895131171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2020-04-11T14:59:04Z</dcterms:modified>
</cp:coreProperties>
</file>