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3" l="1"/>
  <c r="I17" i="3"/>
  <c r="I25" i="3"/>
  <c r="I39" i="2"/>
  <c r="I40" i="1"/>
  <c r="I33" i="1"/>
  <c r="I39" i="1" s="1"/>
  <c r="I27" i="1"/>
  <c r="I24" i="1" s="1"/>
  <c r="I23" i="1" s="1"/>
  <c r="H9" i="1"/>
  <c r="H13" i="1"/>
  <c r="I13" i="1"/>
  <c r="I9" i="1"/>
  <c r="I6" i="1"/>
  <c r="I31" i="3" l="1"/>
  <c r="I6" i="3"/>
  <c r="I34" i="2"/>
  <c r="I26" i="2"/>
  <c r="I25" i="2" s="1"/>
  <c r="I13" i="2"/>
  <c r="I6" i="2"/>
  <c r="G5" i="4" l="1"/>
  <c r="I5" i="2"/>
  <c r="I24" i="2"/>
  <c r="G6" i="4" s="1"/>
  <c r="I5" i="3"/>
  <c r="C17" i="3"/>
  <c r="D17" i="3"/>
  <c r="G17" i="3"/>
  <c r="H17" i="3"/>
  <c r="B17" i="3"/>
  <c r="I36" i="3" l="1"/>
  <c r="I39" i="3" s="1"/>
  <c r="I40" i="3"/>
  <c r="I33" i="2"/>
  <c r="I37" i="2" s="1"/>
  <c r="C6" i="2"/>
  <c r="C5" i="2" s="1"/>
  <c r="D6" i="2"/>
  <c r="E6" i="2"/>
  <c r="F6" i="2"/>
  <c r="G6" i="2"/>
  <c r="H6" i="2"/>
  <c r="B6" i="2"/>
  <c r="B5" i="2" s="1"/>
  <c r="G7" i="4" l="1"/>
  <c r="G9" i="4"/>
  <c r="I38" i="2"/>
  <c r="D5" i="4"/>
  <c r="F5" i="2"/>
  <c r="C5" i="4"/>
  <c r="E5" i="2"/>
  <c r="F5" i="4"/>
  <c r="H5" i="2"/>
  <c r="B5" i="4"/>
  <c r="D5" i="2"/>
  <c r="E5" i="4"/>
  <c r="G5" i="2"/>
  <c r="B28" i="3" l="1"/>
  <c r="B25" i="3" s="1"/>
  <c r="B31" i="3"/>
  <c r="C27" i="1"/>
  <c r="E18" i="3"/>
  <c r="E17" i="3" s="1"/>
  <c r="F18" i="3"/>
  <c r="F17" i="3" s="1"/>
  <c r="C13" i="1"/>
  <c r="D13" i="1"/>
  <c r="E13" i="1"/>
  <c r="F13" i="1"/>
  <c r="G13" i="1"/>
  <c r="B13" i="1"/>
  <c r="C31" i="3" l="1"/>
  <c r="D31" i="3"/>
  <c r="E31" i="3"/>
  <c r="F31" i="3"/>
  <c r="G31" i="3"/>
  <c r="H31" i="3"/>
  <c r="C25" i="3"/>
  <c r="D25" i="3"/>
  <c r="E25" i="3"/>
  <c r="F25" i="3"/>
  <c r="G25" i="3"/>
  <c r="H25" i="3"/>
  <c r="C6" i="3"/>
  <c r="D6" i="3"/>
  <c r="D5" i="3" s="1"/>
  <c r="E6" i="3"/>
  <c r="E5" i="3" s="1"/>
  <c r="F6" i="3"/>
  <c r="G6" i="3"/>
  <c r="H6" i="3"/>
  <c r="B6" i="3"/>
  <c r="B5" i="3" s="1"/>
  <c r="C26" i="2"/>
  <c r="C25" i="2" s="1"/>
  <c r="D26" i="2"/>
  <c r="D25" i="2" s="1"/>
  <c r="E26" i="2"/>
  <c r="E25" i="2" s="1"/>
  <c r="F26" i="2"/>
  <c r="F25" i="2" s="1"/>
  <c r="G26" i="2"/>
  <c r="G25" i="2" s="1"/>
  <c r="H26" i="2"/>
  <c r="H25" i="2" s="1"/>
  <c r="B26" i="2"/>
  <c r="B25" i="2" s="1"/>
  <c r="C34" i="2"/>
  <c r="D34" i="2"/>
  <c r="E34" i="2"/>
  <c r="F34" i="2"/>
  <c r="G34" i="2"/>
  <c r="H34" i="2"/>
  <c r="B34" i="2"/>
  <c r="C13" i="2"/>
  <c r="C24" i="2" s="1"/>
  <c r="D13" i="2"/>
  <c r="D24" i="2" s="1"/>
  <c r="B6" i="4" s="1"/>
  <c r="E13" i="2"/>
  <c r="E24" i="2" s="1"/>
  <c r="C6" i="4" s="1"/>
  <c r="F13" i="2"/>
  <c r="F24" i="2" s="1"/>
  <c r="G13" i="2"/>
  <c r="G24" i="2" s="1"/>
  <c r="E6" i="4" s="1"/>
  <c r="H13" i="2"/>
  <c r="H24" i="2" s="1"/>
  <c r="F6" i="4" s="1"/>
  <c r="B13" i="2"/>
  <c r="B24" i="2" s="1"/>
  <c r="G33" i="1"/>
  <c r="F33" i="1"/>
  <c r="E33" i="1"/>
  <c r="D33" i="1"/>
  <c r="C33" i="1"/>
  <c r="C39" i="1" s="1"/>
  <c r="B33" i="1"/>
  <c r="B39" i="1" s="1"/>
  <c r="G27" i="1"/>
  <c r="F27" i="1"/>
  <c r="F24" i="1" s="1"/>
  <c r="E27" i="1"/>
  <c r="E24" i="1" s="1"/>
  <c r="D27" i="1"/>
  <c r="D24" i="1" s="1"/>
  <c r="C24" i="1"/>
  <c r="B27" i="1"/>
  <c r="B24" i="1" s="1"/>
  <c r="G6" i="1"/>
  <c r="F6" i="1"/>
  <c r="E6" i="1"/>
  <c r="D6" i="1"/>
  <c r="C6" i="1"/>
  <c r="B6" i="1"/>
  <c r="H33" i="1"/>
  <c r="H27" i="1"/>
  <c r="H24" i="1" s="1"/>
  <c r="H23" i="1" s="1"/>
  <c r="H6" i="1"/>
  <c r="F33" i="2" l="1"/>
  <c r="D6" i="4"/>
  <c r="F23" i="1"/>
  <c r="G5" i="3"/>
  <c r="G40" i="3" s="1"/>
  <c r="C5" i="3"/>
  <c r="C40" i="3" s="1"/>
  <c r="H5" i="3"/>
  <c r="H40" i="3" s="1"/>
  <c r="E40" i="3"/>
  <c r="F5" i="3"/>
  <c r="F40" i="3" s="1"/>
  <c r="G33" i="2"/>
  <c r="C33" i="2"/>
  <c r="C37" i="2" s="1"/>
  <c r="B33" i="2"/>
  <c r="B37" i="2" s="1"/>
  <c r="E33" i="2"/>
  <c r="H33" i="2"/>
  <c r="H37" i="2" s="1"/>
  <c r="D33" i="2"/>
  <c r="G24" i="1"/>
  <c r="G23" i="1" s="1"/>
  <c r="F39" i="1"/>
  <c r="H39" i="1"/>
  <c r="D39" i="1"/>
  <c r="E39" i="1"/>
  <c r="G39" i="1"/>
  <c r="B23" i="1"/>
  <c r="C23" i="1"/>
  <c r="D23" i="1"/>
  <c r="E23" i="1"/>
  <c r="E36" i="3"/>
  <c r="E39" i="3" s="1"/>
  <c r="H36" i="3"/>
  <c r="H39" i="3" s="1"/>
  <c r="G36" i="3" l="1"/>
  <c r="G39" i="3" s="1"/>
  <c r="C36" i="3"/>
  <c r="C39" i="3" s="1"/>
  <c r="F36" i="3"/>
  <c r="F39" i="3" s="1"/>
  <c r="B36" i="3"/>
  <c r="B39" i="3" s="1"/>
  <c r="B40" i="3"/>
  <c r="D36" i="3"/>
  <c r="D39" i="3" s="1"/>
  <c r="D40" i="3"/>
  <c r="F37" i="2"/>
  <c r="D7" i="4" s="1"/>
  <c r="F7" i="4"/>
  <c r="G37" i="2"/>
  <c r="E7" i="4" s="1"/>
  <c r="E37" i="2"/>
  <c r="C7" i="4" s="1"/>
  <c r="D37" i="2"/>
  <c r="B7" i="4" s="1"/>
  <c r="D9" i="4" l="1"/>
  <c r="F9" i="4"/>
  <c r="E9" i="4"/>
  <c r="B9" i="4"/>
  <c r="C9" i="4"/>
  <c r="B9" i="1"/>
  <c r="B5" i="1"/>
  <c r="C16" i="1"/>
  <c r="C8" i="4"/>
  <c r="G16" i="1"/>
  <c r="E12" i="4"/>
  <c r="E5" i="1"/>
  <c r="E9" i="1"/>
  <c r="G12" i="4"/>
  <c r="F12" i="4"/>
  <c r="D12" i="4"/>
  <c r="F16" i="1"/>
  <c r="I16" i="1"/>
  <c r="I5" i="1"/>
  <c r="G8" i="4"/>
  <c r="E8" i="4"/>
  <c r="B12" i="4"/>
  <c r="D16" i="1"/>
  <c r="G9" i="1"/>
  <c r="G5" i="1"/>
  <c r="F9" i="1"/>
  <c r="F5" i="1"/>
  <c r="D8" i="4"/>
  <c r="H16" i="1"/>
  <c r="H5" i="1"/>
  <c r="F8" i="4"/>
  <c r="B16" i="1"/>
  <c r="C9" i="1"/>
  <c r="C5" i="1"/>
  <c r="E16" i="1"/>
  <c r="C12" i="4"/>
  <c r="D9" i="1"/>
  <c r="D5" i="1"/>
  <c r="B8" i="4"/>
</calcChain>
</file>

<file path=xl/comments1.xml><?xml version="1.0" encoding="utf-8"?>
<comments xmlns="http://schemas.openxmlformats.org/spreadsheetml/2006/main">
  <authors>
    <author>Royal Capital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Mismatch: in annual report - 2,065,912,203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Royal Capital:</t>
        </r>
        <r>
          <rPr>
            <sz val="9"/>
            <color indexed="81"/>
            <rFont val="Tahoma"/>
            <family val="2"/>
          </rPr>
          <t xml:space="preserve">
Miss match, in annual report - 1,271,757,611</t>
        </r>
      </text>
    </comment>
  </commentList>
</comments>
</file>

<file path=xl/sharedStrings.xml><?xml version="1.0" encoding="utf-8"?>
<sst xmlns="http://schemas.openxmlformats.org/spreadsheetml/2006/main" count="125" uniqueCount="118">
  <si>
    <t>Cash</t>
  </si>
  <si>
    <t>Cash in hand ( including foreign currencies)</t>
  </si>
  <si>
    <t>Balance with Bangladesh Bank and its agent bank(s)
(Including foreign currencies)</t>
  </si>
  <si>
    <t>In Bangladesh</t>
  </si>
  <si>
    <t>Outside Bangladesh</t>
  </si>
  <si>
    <t>Investments</t>
  </si>
  <si>
    <t>Government</t>
  </si>
  <si>
    <t>Others</t>
  </si>
  <si>
    <t>Loans, cash credit, overdraft etc</t>
  </si>
  <si>
    <t>Bills purchased and discounted</t>
  </si>
  <si>
    <t>Other Assets</t>
  </si>
  <si>
    <t>Liabilities</t>
  </si>
  <si>
    <t>Current accounts and other accounts</t>
  </si>
  <si>
    <t>Bills payable</t>
  </si>
  <si>
    <t>Savings bank deposits</t>
  </si>
  <si>
    <t>Term deposits</t>
  </si>
  <si>
    <t>Other Liabilities</t>
  </si>
  <si>
    <t>Paid-up Capital</t>
  </si>
  <si>
    <t>Statutory Reserve</t>
  </si>
  <si>
    <t>Surplus in Profit &amp; Loss Account</t>
  </si>
  <si>
    <t>Revaluation Reserve for Securities</t>
  </si>
  <si>
    <t>Interest income</t>
  </si>
  <si>
    <t>Interest paid on deposits and borrowings etc.</t>
  </si>
  <si>
    <t>Investment Income</t>
  </si>
  <si>
    <t>Commission, Exchange and Brokerage</t>
  </si>
  <si>
    <t>Other operating income</t>
  </si>
  <si>
    <t>Salaries and allowances</t>
  </si>
  <si>
    <t>Rent, taxes, insurance, electricity etc.</t>
  </si>
  <si>
    <t>Legal expenses</t>
  </si>
  <si>
    <t>Postage, stamps, telecommunication etc</t>
  </si>
  <si>
    <t>Directors' fees</t>
  </si>
  <si>
    <t>Auditors' fees</t>
  </si>
  <si>
    <t>Stationery, Printings, advertisements etc</t>
  </si>
  <si>
    <t>Managing Director's salary and allowances (Bank only)</t>
  </si>
  <si>
    <t>Depreciation, leasing expense and repair of bank's assets</t>
  </si>
  <si>
    <t>Other expenses</t>
  </si>
  <si>
    <t>Provision for loans and advances</t>
  </si>
  <si>
    <t>Specific provision</t>
  </si>
  <si>
    <t>General provision</t>
  </si>
  <si>
    <t>Provision for off-balance sheet items</t>
  </si>
  <si>
    <t>Provision for diminution in value of share</t>
  </si>
  <si>
    <t>Provision for other</t>
  </si>
  <si>
    <t>Current tax expense</t>
  </si>
  <si>
    <t>Deferred tax expense /(income)</t>
  </si>
  <si>
    <t>Interest receipts in cash</t>
  </si>
  <si>
    <t>Interest payments</t>
  </si>
  <si>
    <t>Dividend receipts</t>
  </si>
  <si>
    <t>Fee and commission receipts in cash</t>
  </si>
  <si>
    <t>Recoveries of loans previously written off</t>
  </si>
  <si>
    <t>Cash payments to employees</t>
  </si>
  <si>
    <t>Cash payments to suppliers</t>
  </si>
  <si>
    <t>Income Taxes paid</t>
  </si>
  <si>
    <t>Receipts from other operating activities</t>
  </si>
  <si>
    <t>Payment for other operating activities</t>
  </si>
  <si>
    <t>Sales/ (purchase) of trading securities</t>
  </si>
  <si>
    <t>Loans and advances to customers</t>
  </si>
  <si>
    <t>Other current assets</t>
  </si>
  <si>
    <t>Deposits from other banks</t>
  </si>
  <si>
    <t>Deposits from customers</t>
  </si>
  <si>
    <t>Other liabilities</t>
  </si>
  <si>
    <t>Proceeds from sale of securities</t>
  </si>
  <si>
    <t>Payments for purchase of securities</t>
  </si>
  <si>
    <t>Purchase of property, plant &amp; equipment</t>
  </si>
  <si>
    <t>Sale of property, plant &amp; equipment</t>
  </si>
  <si>
    <t>Receipts from issue of ordinary shares</t>
  </si>
  <si>
    <t>Borrowing from other banking companies, agencies etc.</t>
  </si>
  <si>
    <t>Dividend paid</t>
  </si>
  <si>
    <t>Subordinated -Debt</t>
  </si>
  <si>
    <t>Receipts from issue of Subordinated Debt</t>
  </si>
  <si>
    <t>Membership at cost for OSL</t>
  </si>
  <si>
    <t>Ratio</t>
  </si>
  <si>
    <t>Operating Margin</t>
  </si>
  <si>
    <t>Net Margin</t>
  </si>
  <si>
    <t>Capital to Risk Weighted Assets Ratio</t>
  </si>
  <si>
    <t>Operating Income</t>
  </si>
  <si>
    <t>Operating Expenses</t>
  </si>
  <si>
    <t xml:space="preserve">As at 31 December </t>
  </si>
  <si>
    <t>Net assets value per share</t>
  </si>
  <si>
    <t>Shares to calculate NAVPS</t>
  </si>
  <si>
    <t>Shares to Calculate EPS</t>
  </si>
  <si>
    <t>Net Operating Cash Flow Per Share</t>
  </si>
  <si>
    <t>Shares to Calculate NOCFPS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</si>
  <si>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</si>
  <si>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</si>
  <si>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</si>
  <si>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</si>
  <si>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</si>
  <si>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Non-Banking Assets</t>
  </si>
  <si>
    <t>Liabilities and Capital</t>
  </si>
  <si>
    <t>Borrowings from Other Banks, Financial Institutions and Agents</t>
  </si>
  <si>
    <t>Deposits and Other Accounts</t>
  </si>
  <si>
    <t>Shareholders’ Equity</t>
  </si>
  <si>
    <t>Non-controlling interest</t>
  </si>
  <si>
    <t>Net interest income/net profit on investments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</si>
  <si>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</si>
  <si>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</si>
  <si>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</si>
  <si>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</si>
  <si>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</si>
  <si>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</si>
  <si>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</si>
  <si>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</si>
  <si>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</si>
  <si>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</si>
  <si>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</si>
  <si>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</si>
  <si>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</si>
  <si>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</si>
  <si>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ONE Bank Limited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</si>
  <si>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</si>
  <si>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</si>
  <si>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</si>
  <si>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</si>
  <si>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</si>
  <si>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</si>
  <si>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</si>
  <si>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</si>
  <si>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>Effects of exchange rate in cash and Cash equivalents at Beginning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</si>
</sst>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3" fontId="1" fillId="2" borderId="0" xfId="0" applyNumberFormat="1" applyFont="1" applyFill="1"/>
    <xf numFmtId="2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/>
    <xf numFmtId="41" fontId="1" fillId="0" borderId="0" xfId="0" applyNumberFormat="1" applyFont="1"/>
    <xf numFmtId="41" fontId="0" fillId="0" borderId="0" xfId="0" applyNumberFormat="1"/>
    <xf numFmtId="41" fontId="0" fillId="0" borderId="0" xfId="0" applyNumberFormat="1" applyAlignment="1"/>
    <xf numFmtId="3" fontId="1" fillId="0" borderId="0" xfId="0" applyNumberFormat="1" applyFont="1" applyFill="1"/>
    <xf numFmtId="164" fontId="1" fillId="0" borderId="0" xfId="2" applyNumberFormat="1" applyFo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6" fillId="0" borderId="0" xfId="0" applyFont="1" applyBorder="1"/>
    <xf numFmtId="0" fontId="1" fillId="0" borderId="1" xfId="0" applyFont="1" applyBorder="1"/>
    <xf numFmtId="2" fontId="1" fillId="0" borderId="0" xfId="0" applyNumberFormat="1" applyFont="1"/>
    <xf numFmtId="0" fontId="6" fillId="0" borderId="0" xfId="0" applyFont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10" fontId="0" fillId="0" borderId="0" xfId="1" applyNumberFormat="1" applyFont="1" applyBorder="1"/>
    <xf numFmtId="10" fontId="0" fillId="0" borderId="0" xfId="0" applyNumberFormat="1" applyBorder="1"/>
    <xf numFmtId="164" fontId="0" fillId="0" borderId="0" xfId="2" applyNumberFormat="1" applyFont="1"/>
    <xf numFmtId="164" fontId="1" fillId="0" borderId="0" xfId="2" applyNumberFormat="1" applyFont="1" applyAlignment="1">
      <alignment vertical="center"/>
    </xf>
    <xf numFmtId="9" fontId="0" fillId="0" borderId="0" xfId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C16" sqref="C16:I16"/>
    </sheetView>
  </sheetViews>
  <sheetFormatPr defaultRowHeight="15" x14ac:dyDescent="0.25"/>
  <cols>
    <col min="1" max="1" width="57.28515625" bestFit="1" customWidth="1"/>
    <col min="2" max="3" width="16.140625" bestFit="1" customWidth="1"/>
    <col min="4" max="9" width="17.28515625" bestFit="1" customWidth="1"/>
  </cols>
  <sheetData>
    <row r="1" spans="1:9" x14ac:dyDescent="0.25">
      <c r="A1" s="2" t="s">
        <v>108</v>
      </c>
    </row>
    <row r="2" spans="1:9" x14ac:dyDescent="0.25">
      <c r="A2" s="2" t="s">
        <v>114</v>
      </c>
    </row>
    <row r="3" spans="1:9" x14ac:dyDescent="0.25">
      <c r="A3" t="s">
        <v>76</v>
      </c>
    </row>
    <row r="4" spans="1:9" x14ac:dyDescent="0.25">
      <c r="B4" s="15">
        <v>2011</v>
      </c>
      <c r="C4" s="15">
        <v>2012</v>
      </c>
      <c r="D4" s="15">
        <v>2013</v>
      </c>
      <c r="E4" s="15">
        <v>2014</v>
      </c>
      <c r="F4" s="15">
        <v>2015</v>
      </c>
      <c r="G4" s="15">
        <v>2016</v>
      </c>
      <c r="H4" s="15">
        <v>2017</v>
      </c>
      <c r="I4" s="15">
        <v>2018</v>
      </c>
    </row>
    <row r="5" spans="1:9" x14ac:dyDescent="0.25">
      <c r="A5" s="16" t="s">
        <v>82</v>
      </c>
      <c r="B5" s="10">
        <f t="shared" ref="B5:H5" ca="1" si="0">B6+B9+B13+B16+B19+B20+B21+B12</f>
        <v>67640780157</v>
      </c>
      <c r="C5" s="10">
        <f t="shared" ca="1" si="0"/>
        <v>85624070647</v>
      </c>
      <c r="D5" s="10">
        <f t="shared" ca="1" si="0"/>
        <v>102635950908</v>
      </c>
      <c r="E5" s="10">
        <f t="shared" ca="1" si="0"/>
        <v>121712495690</v>
      </c>
      <c r="F5" s="10">
        <f t="shared" ca="1" si="0"/>
        <v>154126620160</v>
      </c>
      <c r="G5" s="10">
        <f t="shared" ca="1" si="0"/>
        <v>188122242301</v>
      </c>
      <c r="H5" s="10">
        <f t="shared" ca="1" si="0"/>
        <v>227012482591</v>
      </c>
      <c r="I5" s="10">
        <f ca="1">I6+I9+I13+I16+I19+I20+I21+I12-2</f>
        <v>266170944794</v>
      </c>
    </row>
    <row r="6" spans="1:9" x14ac:dyDescent="0.25">
      <c r="A6" s="17" t="s">
        <v>0</v>
      </c>
      <c r="B6" s="10">
        <f t="shared" ref="B6:I6" si="1">SUM(B7:B8)</f>
        <v>4835208609</v>
      </c>
      <c r="C6" s="10">
        <f t="shared" si="1"/>
        <v>7569832525</v>
      </c>
      <c r="D6" s="10">
        <f t="shared" si="1"/>
        <v>8822642124</v>
      </c>
      <c r="E6" s="10">
        <f t="shared" si="1"/>
        <v>9005965240</v>
      </c>
      <c r="F6" s="10">
        <f t="shared" si="1"/>
        <v>12215299843</v>
      </c>
      <c r="G6" s="10">
        <f t="shared" si="1"/>
        <v>12950456792</v>
      </c>
      <c r="H6" s="10">
        <f t="shared" si="1"/>
        <v>15992284173</v>
      </c>
      <c r="I6" s="10">
        <f t="shared" si="1"/>
        <v>18838389754</v>
      </c>
    </row>
    <row r="7" spans="1:9" x14ac:dyDescent="0.25">
      <c r="A7" s="1" t="s">
        <v>1</v>
      </c>
      <c r="B7" s="11">
        <v>560776431</v>
      </c>
      <c r="C7" s="11">
        <v>696450690</v>
      </c>
      <c r="D7" s="11">
        <v>1099408003</v>
      </c>
      <c r="E7" s="11">
        <v>812064082</v>
      </c>
      <c r="F7" s="11">
        <v>1187048352</v>
      </c>
      <c r="G7" s="11">
        <v>1419096929</v>
      </c>
      <c r="H7" s="11">
        <v>1421581296</v>
      </c>
      <c r="I7" s="3">
        <v>1781097675</v>
      </c>
    </row>
    <row r="8" spans="1:9" ht="15" customHeight="1" x14ac:dyDescent="0.25">
      <c r="A8" s="8" t="s">
        <v>2</v>
      </c>
      <c r="B8" s="12">
        <v>4274432178</v>
      </c>
      <c r="C8" s="12">
        <v>6873381835</v>
      </c>
      <c r="D8" s="12">
        <v>7723234121</v>
      </c>
      <c r="E8" s="12">
        <v>8193901158</v>
      </c>
      <c r="F8" s="12">
        <v>11028251491</v>
      </c>
      <c r="G8" s="12">
        <v>11531359863</v>
      </c>
      <c r="H8" s="12">
        <v>14570702877</v>
      </c>
      <c r="I8" s="3">
        <v>17057292079</v>
      </c>
    </row>
    <row r="9" spans="1:9" x14ac:dyDescent="0.25">
      <c r="A9" s="20" t="s">
        <v>83</v>
      </c>
      <c r="B9" s="10">
        <f t="shared" ref="B9:G9" ca="1" si="2">SUM(B9:B11)</f>
        <v>2641481794</v>
      </c>
      <c r="C9" s="10">
        <f t="shared" ca="1" si="2"/>
        <v>3121972763</v>
      </c>
      <c r="D9" s="10">
        <f t="shared" ca="1" si="2"/>
        <v>1634807694</v>
      </c>
      <c r="E9" s="10">
        <f t="shared" ca="1" si="2"/>
        <v>1578742622</v>
      </c>
      <c r="F9" s="10">
        <f t="shared" ca="1" si="2"/>
        <v>1772764471</v>
      </c>
      <c r="G9" s="10">
        <f t="shared" ca="1" si="2"/>
        <v>5097823840</v>
      </c>
      <c r="H9" s="10">
        <f>SUM(H10:H11)</f>
        <v>2389965371</v>
      </c>
      <c r="I9" s="10">
        <f>SUM(I10:I11)</f>
        <v>6002721364</v>
      </c>
    </row>
    <row r="10" spans="1:9" x14ac:dyDescent="0.25">
      <c r="A10" s="1" t="s">
        <v>3</v>
      </c>
      <c r="B10" s="11">
        <v>2035720515</v>
      </c>
      <c r="C10" s="11">
        <v>2202700116</v>
      </c>
      <c r="D10" s="11">
        <v>1117932445</v>
      </c>
      <c r="E10" s="11">
        <v>707953962</v>
      </c>
      <c r="F10" s="11">
        <v>842380689</v>
      </c>
      <c r="G10" s="11">
        <v>1438644291</v>
      </c>
      <c r="H10" s="11">
        <v>1614736769</v>
      </c>
      <c r="I10" s="3">
        <v>2694400531</v>
      </c>
    </row>
    <row r="11" spans="1:9" x14ac:dyDescent="0.25">
      <c r="A11" s="1" t="s">
        <v>4</v>
      </c>
      <c r="B11" s="11">
        <v>605761279</v>
      </c>
      <c r="C11" s="11">
        <v>919272647</v>
      </c>
      <c r="D11" s="11">
        <v>516875249</v>
      </c>
      <c r="E11" s="11">
        <v>870788660</v>
      </c>
      <c r="F11" s="11">
        <v>930383782</v>
      </c>
      <c r="G11" s="11">
        <v>3659179549</v>
      </c>
      <c r="H11" s="11">
        <v>775228602</v>
      </c>
      <c r="I11" s="3">
        <v>3308320833</v>
      </c>
    </row>
    <row r="12" spans="1:9" x14ac:dyDescent="0.25">
      <c r="A12" s="20" t="s">
        <v>84</v>
      </c>
      <c r="B12" s="11">
        <v>650000000</v>
      </c>
      <c r="C12" s="11">
        <v>380000000</v>
      </c>
      <c r="D12" s="11">
        <v>670000000</v>
      </c>
      <c r="E12" s="11">
        <v>150000000</v>
      </c>
      <c r="F12" s="11">
        <v>2600000000</v>
      </c>
      <c r="G12" s="11">
        <v>250000000</v>
      </c>
      <c r="H12" s="11">
        <v>0</v>
      </c>
    </row>
    <row r="13" spans="1:9" x14ac:dyDescent="0.25">
      <c r="A13" s="20" t="s">
        <v>5</v>
      </c>
      <c r="B13" s="10">
        <f t="shared" ref="B13:I13" si="3">SUM(B14:B15)</f>
        <v>9585697060</v>
      </c>
      <c r="C13" s="10">
        <f t="shared" si="3"/>
        <v>11591647609</v>
      </c>
      <c r="D13" s="10">
        <f t="shared" si="3"/>
        <v>12092084133</v>
      </c>
      <c r="E13" s="10">
        <f t="shared" si="3"/>
        <v>16525375054</v>
      </c>
      <c r="F13" s="10">
        <f t="shared" si="3"/>
        <v>24702122128</v>
      </c>
      <c r="G13" s="10">
        <f t="shared" si="3"/>
        <v>30306882002</v>
      </c>
      <c r="H13" s="10">
        <f t="shared" si="3"/>
        <v>28526547117</v>
      </c>
      <c r="I13" s="10">
        <f t="shared" si="3"/>
        <v>31128640735</v>
      </c>
    </row>
    <row r="14" spans="1:9" x14ac:dyDescent="0.25">
      <c r="A14" s="1" t="s">
        <v>6</v>
      </c>
      <c r="B14" s="11">
        <v>6400820027</v>
      </c>
      <c r="C14" s="11">
        <v>7862102278</v>
      </c>
      <c r="D14" s="11">
        <v>8853247269</v>
      </c>
      <c r="E14" s="11">
        <v>13092499305</v>
      </c>
      <c r="F14" s="11">
        <v>19529306175</v>
      </c>
      <c r="G14" s="11">
        <v>25065926053</v>
      </c>
      <c r="H14" s="11">
        <v>21349893789</v>
      </c>
      <c r="I14" s="11">
        <v>23026367806</v>
      </c>
    </row>
    <row r="15" spans="1:9" x14ac:dyDescent="0.25">
      <c r="A15" s="1" t="s">
        <v>7</v>
      </c>
      <c r="B15" s="11">
        <v>3184877033</v>
      </c>
      <c r="C15" s="11">
        <v>3729545331</v>
      </c>
      <c r="D15" s="11">
        <v>3238836864</v>
      </c>
      <c r="E15" s="11">
        <v>3432875749</v>
      </c>
      <c r="F15" s="11">
        <v>5172815953</v>
      </c>
      <c r="G15" s="11">
        <v>5240955949</v>
      </c>
      <c r="H15" s="11">
        <v>7176653328</v>
      </c>
      <c r="I15" s="11">
        <v>8102272929</v>
      </c>
    </row>
    <row r="16" spans="1:9" x14ac:dyDescent="0.25">
      <c r="A16" s="20" t="s">
        <v>85</v>
      </c>
      <c r="B16" s="10">
        <f t="shared" ref="B16:I16" ca="1" si="4">SUM(B16:B18)</f>
        <v>47814084340</v>
      </c>
      <c r="C16" s="10">
        <f t="shared" ca="1" si="4"/>
        <v>59868676173</v>
      </c>
      <c r="D16" s="10">
        <f t="shared" ca="1" si="4"/>
        <v>59868676173</v>
      </c>
      <c r="E16" s="10">
        <f t="shared" ca="1" si="4"/>
        <v>59868676173</v>
      </c>
      <c r="F16" s="10">
        <f t="shared" ca="1" si="4"/>
        <v>59868676173</v>
      </c>
      <c r="G16" s="10">
        <f t="shared" ca="1" si="4"/>
        <v>59868676173</v>
      </c>
      <c r="H16" s="10">
        <f t="shared" ca="1" si="4"/>
        <v>59868676173</v>
      </c>
      <c r="I16" s="10">
        <f t="shared" ca="1" si="4"/>
        <v>59868676173</v>
      </c>
    </row>
    <row r="17" spans="1:9" x14ac:dyDescent="0.25">
      <c r="A17" s="1" t="s">
        <v>8</v>
      </c>
      <c r="B17" s="11">
        <v>44135628389</v>
      </c>
      <c r="C17" s="11">
        <v>55879114910</v>
      </c>
      <c r="D17" s="11">
        <v>72398260508</v>
      </c>
      <c r="E17" s="11">
        <v>87678512427</v>
      </c>
      <c r="F17" s="11">
        <v>105155550140</v>
      </c>
      <c r="G17" s="11">
        <v>129853983356</v>
      </c>
      <c r="H17" s="11">
        <v>168124084062</v>
      </c>
      <c r="I17" s="11">
        <v>196132459693</v>
      </c>
    </row>
    <row r="18" spans="1:9" x14ac:dyDescent="0.25">
      <c r="A18" s="1" t="s">
        <v>9</v>
      </c>
      <c r="B18" s="11">
        <v>3678455951</v>
      </c>
      <c r="C18" s="11">
        <v>3989561263</v>
      </c>
      <c r="D18" s="11">
        <v>3771431210</v>
      </c>
      <c r="E18" s="11">
        <v>2345518678</v>
      </c>
      <c r="F18" s="11">
        <v>1641728564</v>
      </c>
      <c r="G18" s="11">
        <v>2256772918</v>
      </c>
      <c r="H18" s="11">
        <v>2317321490</v>
      </c>
      <c r="I18" s="11">
        <v>2825968833</v>
      </c>
    </row>
    <row r="19" spans="1:9" x14ac:dyDescent="0.25">
      <c r="A19" s="17" t="s">
        <v>86</v>
      </c>
      <c r="B19" s="11">
        <v>831149119</v>
      </c>
      <c r="C19" s="11">
        <v>1098456133</v>
      </c>
      <c r="D19" s="11">
        <v>1205627611</v>
      </c>
      <c r="E19" s="11">
        <v>1399382714</v>
      </c>
      <c r="F19" s="11">
        <v>1512158972</v>
      </c>
      <c r="G19" s="11">
        <v>1970726731</v>
      </c>
      <c r="H19" s="11">
        <v>2095158377</v>
      </c>
      <c r="I19" s="11">
        <v>2032793338</v>
      </c>
    </row>
    <row r="20" spans="1:9" x14ac:dyDescent="0.25">
      <c r="A20" s="17" t="s">
        <v>10</v>
      </c>
      <c r="B20" s="11">
        <v>999372710</v>
      </c>
      <c r="C20" s="11">
        <v>1709698919</v>
      </c>
      <c r="D20" s="11">
        <v>1757311103</v>
      </c>
      <c r="E20" s="11">
        <v>2745212430</v>
      </c>
      <c r="F20" s="11">
        <v>4243209517</v>
      </c>
      <c r="G20" s="11">
        <v>5435596662</v>
      </c>
      <c r="H20" s="11">
        <v>7567122001</v>
      </c>
      <c r="I20" s="11">
        <v>9209971079</v>
      </c>
    </row>
    <row r="21" spans="1:9" x14ac:dyDescent="0.25">
      <c r="A21" s="17" t="s">
        <v>87</v>
      </c>
      <c r="B21" s="11">
        <v>283786525</v>
      </c>
      <c r="C21" s="11">
        <v>283786525</v>
      </c>
      <c r="D21" s="11">
        <v>283786525</v>
      </c>
      <c r="E21" s="11">
        <v>283786525</v>
      </c>
      <c r="F21" s="11">
        <v>283786525</v>
      </c>
      <c r="G21" s="11">
        <v>0</v>
      </c>
      <c r="H21" s="11">
        <v>0</v>
      </c>
    </row>
    <row r="22" spans="1:9" x14ac:dyDescent="0.25">
      <c r="A22" s="2"/>
      <c r="B22" s="11"/>
      <c r="C22" s="11"/>
      <c r="D22" s="11"/>
      <c r="E22" s="11"/>
      <c r="F22" s="11"/>
      <c r="G22" s="11"/>
      <c r="H22" s="11"/>
    </row>
    <row r="23" spans="1:9" x14ac:dyDescent="0.25">
      <c r="A23" s="16" t="s">
        <v>88</v>
      </c>
      <c r="B23" s="10">
        <f>B24+B33+B38</f>
        <v>67640780157</v>
      </c>
      <c r="C23" s="10">
        <f>C24+C33+C38</f>
        <v>85624070647</v>
      </c>
      <c r="D23" s="10">
        <f>D24+D33+D38</f>
        <v>102635950908</v>
      </c>
      <c r="E23" s="10">
        <f>E24+E33+E38</f>
        <v>121712495690</v>
      </c>
      <c r="F23" s="10">
        <f>F24+F33+F38-2</f>
        <v>154126620160</v>
      </c>
      <c r="G23" s="10">
        <f>G24+G33+G38-2</f>
        <v>188122242301</v>
      </c>
      <c r="H23" s="10">
        <f>H24+H33+H38-4</f>
        <v>227012482591</v>
      </c>
      <c r="I23" s="10">
        <f>I24+I33+I38-1</f>
        <v>266170944794</v>
      </c>
    </row>
    <row r="24" spans="1:9" x14ac:dyDescent="0.25">
      <c r="A24" s="20" t="s">
        <v>11</v>
      </c>
      <c r="B24" s="10">
        <f t="shared" ref="B24:I24" si="5">B25+B27+B32+B26</f>
        <v>61456742220</v>
      </c>
      <c r="C24" s="10">
        <f t="shared" si="5"/>
        <v>78297824841</v>
      </c>
      <c r="D24" s="10">
        <f t="shared" si="5"/>
        <v>94229094996</v>
      </c>
      <c r="E24" s="10">
        <f t="shared" si="5"/>
        <v>112120974744</v>
      </c>
      <c r="F24" s="10">
        <f t="shared" si="5"/>
        <v>143228447337</v>
      </c>
      <c r="G24" s="10">
        <f t="shared" si="5"/>
        <v>175521695624</v>
      </c>
      <c r="H24" s="10">
        <f t="shared" si="5"/>
        <v>212767593992</v>
      </c>
      <c r="I24" s="10">
        <f t="shared" si="5"/>
        <v>251625460192</v>
      </c>
    </row>
    <row r="25" spans="1:9" x14ac:dyDescent="0.25">
      <c r="A25" s="20" t="s">
        <v>89</v>
      </c>
      <c r="B25" s="11">
        <v>659601547</v>
      </c>
      <c r="C25" s="11">
        <v>120367972</v>
      </c>
      <c r="D25" s="11">
        <v>145066532</v>
      </c>
      <c r="E25" s="11">
        <v>1317260683</v>
      </c>
      <c r="F25" s="11">
        <v>88076612</v>
      </c>
      <c r="G25" s="11">
        <v>9698408379</v>
      </c>
      <c r="H25" s="11">
        <v>14423348566</v>
      </c>
      <c r="I25" s="11">
        <v>29902343604</v>
      </c>
    </row>
    <row r="26" spans="1:9" x14ac:dyDescent="0.25">
      <c r="A26" s="20" t="s">
        <v>67</v>
      </c>
      <c r="B26" s="11">
        <v>0</v>
      </c>
      <c r="C26" s="11">
        <v>0</v>
      </c>
      <c r="D26" s="11">
        <v>2200000000</v>
      </c>
      <c r="E26" s="11">
        <v>2200000000</v>
      </c>
      <c r="F26" s="11">
        <v>2200000000</v>
      </c>
      <c r="G26" s="11">
        <v>0</v>
      </c>
      <c r="H26" s="11">
        <v>0</v>
      </c>
    </row>
    <row r="27" spans="1:9" x14ac:dyDescent="0.25">
      <c r="A27" s="20" t="s">
        <v>90</v>
      </c>
      <c r="B27" s="10">
        <f t="shared" ref="B27:I27" si="6">SUM(B28:B31)</f>
        <v>57240154812</v>
      </c>
      <c r="C27" s="10">
        <f t="shared" si="6"/>
        <v>73055774154</v>
      </c>
      <c r="D27" s="10">
        <f t="shared" si="6"/>
        <v>86568343101</v>
      </c>
      <c r="E27" s="10">
        <f t="shared" si="6"/>
        <v>100295058911</v>
      </c>
      <c r="F27" s="10">
        <f t="shared" si="6"/>
        <v>131251821488</v>
      </c>
      <c r="G27" s="10">
        <f t="shared" si="6"/>
        <v>153218867196</v>
      </c>
      <c r="H27" s="10">
        <f t="shared" si="6"/>
        <v>182143002057</v>
      </c>
      <c r="I27" s="10">
        <f t="shared" si="6"/>
        <v>202383177103</v>
      </c>
    </row>
    <row r="28" spans="1:9" x14ac:dyDescent="0.25">
      <c r="A28" s="1" t="s">
        <v>12</v>
      </c>
      <c r="B28" s="11">
        <v>7331951747</v>
      </c>
      <c r="C28" s="11">
        <v>8470623423</v>
      </c>
      <c r="D28" s="11">
        <v>15564521251</v>
      </c>
      <c r="E28" s="11">
        <v>13279372176</v>
      </c>
      <c r="F28" s="11">
        <v>18980750703</v>
      </c>
      <c r="G28" s="11">
        <v>19263263421</v>
      </c>
      <c r="H28" s="11">
        <v>23286831553</v>
      </c>
      <c r="I28" s="3">
        <v>21037969881</v>
      </c>
    </row>
    <row r="29" spans="1:9" x14ac:dyDescent="0.25">
      <c r="A29" s="1" t="s">
        <v>13</v>
      </c>
      <c r="B29" s="11">
        <v>662657287</v>
      </c>
      <c r="C29" s="11">
        <v>2302009790</v>
      </c>
      <c r="D29" s="11">
        <v>1372962253</v>
      </c>
      <c r="E29" s="11">
        <v>2525148799</v>
      </c>
      <c r="F29" s="11">
        <v>2407671898</v>
      </c>
      <c r="G29" s="11">
        <v>1758117556</v>
      </c>
      <c r="H29" s="11">
        <v>1976848604</v>
      </c>
      <c r="I29" s="3">
        <v>1570585187</v>
      </c>
    </row>
    <row r="30" spans="1:9" x14ac:dyDescent="0.25">
      <c r="A30" s="1" t="s">
        <v>14</v>
      </c>
      <c r="B30" s="11">
        <v>4038063127</v>
      </c>
      <c r="C30" s="11">
        <v>5011914509</v>
      </c>
      <c r="D30" s="11">
        <v>7012233334</v>
      </c>
      <c r="E30" s="11">
        <v>9777300687</v>
      </c>
      <c r="F30" s="11">
        <v>12314846918</v>
      </c>
      <c r="G30" s="11">
        <v>15274229186</v>
      </c>
      <c r="H30" s="11">
        <v>17625827836</v>
      </c>
      <c r="I30" s="3">
        <v>17869437115</v>
      </c>
    </row>
    <row r="31" spans="1:9" x14ac:dyDescent="0.25">
      <c r="A31" s="1" t="s">
        <v>15</v>
      </c>
      <c r="B31" s="11">
        <v>45207482651</v>
      </c>
      <c r="C31" s="11">
        <v>57271226432</v>
      </c>
      <c r="D31" s="11">
        <v>62618626263</v>
      </c>
      <c r="E31" s="11">
        <v>74713237249</v>
      </c>
      <c r="F31" s="11">
        <v>97548551969</v>
      </c>
      <c r="G31" s="11">
        <v>116923257033</v>
      </c>
      <c r="H31" s="11">
        <v>139253494064</v>
      </c>
      <c r="I31" s="3">
        <v>161905184920</v>
      </c>
    </row>
    <row r="32" spans="1:9" x14ac:dyDescent="0.25">
      <c r="A32" s="20" t="s">
        <v>16</v>
      </c>
      <c r="B32" s="11">
        <v>3556985861</v>
      </c>
      <c r="C32" s="11">
        <v>5121682715</v>
      </c>
      <c r="D32" s="11">
        <v>5315685363</v>
      </c>
      <c r="E32" s="11">
        <v>8308655150</v>
      </c>
      <c r="F32" s="11">
        <v>9688549237</v>
      </c>
      <c r="G32" s="11">
        <v>12604420049</v>
      </c>
      <c r="H32" s="11">
        <v>16201243369</v>
      </c>
      <c r="I32" s="3">
        <v>19339939485</v>
      </c>
    </row>
    <row r="33" spans="1:9" x14ac:dyDescent="0.25">
      <c r="A33" s="20" t="s">
        <v>91</v>
      </c>
      <c r="B33" s="10">
        <f t="shared" ref="B33:I33" si="7">SUM(B34:B37)</f>
        <v>6171169693</v>
      </c>
      <c r="C33" s="10">
        <f t="shared" si="7"/>
        <v>7312729390</v>
      </c>
      <c r="D33" s="10">
        <f t="shared" si="7"/>
        <v>8394054021</v>
      </c>
      <c r="E33" s="10">
        <f t="shared" si="7"/>
        <v>9583366834</v>
      </c>
      <c r="F33" s="10">
        <f t="shared" si="7"/>
        <v>10885182699</v>
      </c>
      <c r="G33" s="10">
        <f t="shared" si="7"/>
        <v>12578949890</v>
      </c>
      <c r="H33" s="10">
        <f t="shared" si="7"/>
        <v>14218815361</v>
      </c>
      <c r="I33" s="10">
        <f t="shared" si="7"/>
        <v>14514367832</v>
      </c>
    </row>
    <row r="34" spans="1:9" x14ac:dyDescent="0.25">
      <c r="A34" s="1" t="s">
        <v>17</v>
      </c>
      <c r="B34" s="11">
        <v>3188675600</v>
      </c>
      <c r="C34" s="11">
        <v>4145278280</v>
      </c>
      <c r="D34" s="11">
        <v>4767070020</v>
      </c>
      <c r="E34" s="11">
        <v>5243777020</v>
      </c>
      <c r="F34" s="11">
        <v>5899249140</v>
      </c>
      <c r="G34" s="11">
        <v>6636655280</v>
      </c>
      <c r="H34" s="11">
        <v>7300320800</v>
      </c>
      <c r="I34" s="3">
        <v>7665336840</v>
      </c>
    </row>
    <row r="35" spans="1:9" x14ac:dyDescent="0.25">
      <c r="A35" s="1" t="s">
        <v>18</v>
      </c>
      <c r="B35" s="11">
        <v>1898008348</v>
      </c>
      <c r="C35" s="11">
        <v>2310094082</v>
      </c>
      <c r="D35" s="11">
        <v>2665409979</v>
      </c>
      <c r="E35" s="11">
        <v>3305962560</v>
      </c>
      <c r="F35" s="11">
        <v>3845644373</v>
      </c>
      <c r="G35" s="11">
        <v>4434929509</v>
      </c>
      <c r="H35" s="11">
        <v>5103856419</v>
      </c>
      <c r="I35" s="3">
        <v>5572188014</v>
      </c>
    </row>
    <row r="36" spans="1:9" x14ac:dyDescent="0.25">
      <c r="A36" s="1" t="s">
        <v>19</v>
      </c>
      <c r="B36" s="11">
        <v>1051126818</v>
      </c>
      <c r="C36" s="11">
        <v>802036413</v>
      </c>
      <c r="D36" s="11">
        <v>895565966</v>
      </c>
      <c r="E36" s="11">
        <v>985135415</v>
      </c>
      <c r="F36" s="11">
        <v>1004913204</v>
      </c>
      <c r="G36" s="11">
        <v>1358421259</v>
      </c>
      <c r="H36" s="11">
        <v>1791044652</v>
      </c>
      <c r="I36" s="3">
        <v>1268580761</v>
      </c>
    </row>
    <row r="37" spans="1:9" x14ac:dyDescent="0.25">
      <c r="A37" s="1" t="s">
        <v>20</v>
      </c>
      <c r="B37" s="11">
        <v>33358927</v>
      </c>
      <c r="C37" s="11">
        <v>55320615</v>
      </c>
      <c r="D37" s="11">
        <v>66008056</v>
      </c>
      <c r="E37" s="11">
        <v>48491839</v>
      </c>
      <c r="F37" s="11">
        <v>135375982</v>
      </c>
      <c r="G37" s="11">
        <v>148943842</v>
      </c>
      <c r="H37" s="11">
        <v>23593490</v>
      </c>
      <c r="I37" s="3">
        <v>8262217</v>
      </c>
    </row>
    <row r="38" spans="1:9" x14ac:dyDescent="0.25">
      <c r="A38" s="20" t="s">
        <v>92</v>
      </c>
      <c r="B38" s="11">
        <v>12868244</v>
      </c>
      <c r="C38" s="11">
        <v>13516416</v>
      </c>
      <c r="D38" s="11">
        <v>12801891</v>
      </c>
      <c r="E38" s="11">
        <v>8154112</v>
      </c>
      <c r="F38" s="11">
        <v>12990126</v>
      </c>
      <c r="G38" s="11">
        <v>21596789</v>
      </c>
      <c r="H38" s="11">
        <v>26073242</v>
      </c>
      <c r="I38" s="3">
        <v>31116771</v>
      </c>
    </row>
    <row r="39" spans="1:9" s="2" customFormat="1" x14ac:dyDescent="0.25">
      <c r="A39" s="18" t="s">
        <v>77</v>
      </c>
      <c r="B39" s="19">
        <f t="shared" ref="B39:I39" si="8">B33/(B34/10)</f>
        <v>19.353394534709018</v>
      </c>
      <c r="C39" s="19">
        <f t="shared" si="8"/>
        <v>17.641106087574897</v>
      </c>
      <c r="D39" s="19">
        <f t="shared" si="8"/>
        <v>17.608413523995186</v>
      </c>
      <c r="E39" s="19">
        <f t="shared" si="8"/>
        <v>18.275694785359121</v>
      </c>
      <c r="F39" s="19">
        <f t="shared" si="8"/>
        <v>18.45181046040717</v>
      </c>
      <c r="G39" s="19">
        <f t="shared" si="8"/>
        <v>18.953749078858291</v>
      </c>
      <c r="H39" s="19">
        <f t="shared" si="8"/>
        <v>19.476973342048201</v>
      </c>
      <c r="I39" s="19">
        <f t="shared" si="8"/>
        <v>18.93506852335533</v>
      </c>
    </row>
    <row r="40" spans="1:9" x14ac:dyDescent="0.25">
      <c r="A40" s="18" t="s">
        <v>78</v>
      </c>
      <c r="B40" s="14">
        <v>318867560</v>
      </c>
      <c r="C40" s="14">
        <v>414527828</v>
      </c>
      <c r="D40" s="14">
        <v>476707002</v>
      </c>
      <c r="E40" s="14">
        <v>524377702</v>
      </c>
      <c r="F40" s="14">
        <v>589924914</v>
      </c>
      <c r="G40" s="14">
        <v>663665528</v>
      </c>
      <c r="H40" s="14">
        <v>730032080</v>
      </c>
      <c r="I40" s="14">
        <f>I34/10</f>
        <v>766533684</v>
      </c>
    </row>
    <row r="41" spans="1:9" x14ac:dyDescent="0.25">
      <c r="B41" s="9"/>
      <c r="C41" s="9"/>
      <c r="D41" s="9"/>
      <c r="E41" s="9"/>
      <c r="F41" s="9"/>
      <c r="G41" s="9"/>
      <c r="H41" s="9"/>
    </row>
    <row r="42" spans="1:9" x14ac:dyDescent="0.25">
      <c r="B42" s="7"/>
      <c r="C42" s="7"/>
      <c r="D42" s="7"/>
      <c r="E42" s="7"/>
      <c r="F42" s="7"/>
      <c r="G42" s="7"/>
      <c r="H42" s="7"/>
    </row>
    <row r="43" spans="1:9" x14ac:dyDescent="0.25">
      <c r="B43" s="7"/>
      <c r="C43" s="7"/>
      <c r="D43" s="7"/>
      <c r="E43" s="7"/>
      <c r="F43" s="7"/>
      <c r="G43" s="7"/>
      <c r="H43" s="7"/>
    </row>
    <row r="45" spans="1:9" x14ac:dyDescent="0.25">
      <c r="B45" s="3"/>
      <c r="C45" s="3"/>
      <c r="D45" s="3"/>
      <c r="E45" s="3"/>
      <c r="F45" s="3"/>
      <c r="G45" s="3"/>
      <c r="H4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D42" sqref="D42"/>
    </sheetView>
  </sheetViews>
  <sheetFormatPr defaultRowHeight="15" x14ac:dyDescent="0.25"/>
  <cols>
    <col min="1" max="1" width="52.7109375" bestFit="1" customWidth="1"/>
    <col min="2" max="8" width="15.28515625" bestFit="1" customWidth="1"/>
    <col min="9" max="9" width="16.42578125" bestFit="1" customWidth="1"/>
  </cols>
  <sheetData>
    <row r="1" spans="1:9" x14ac:dyDescent="0.25">
      <c r="A1" s="2" t="s">
        <v>108</v>
      </c>
    </row>
    <row r="2" spans="1:9" x14ac:dyDescent="0.25">
      <c r="A2" s="2" t="s">
        <v>115</v>
      </c>
    </row>
    <row r="3" spans="1:9" x14ac:dyDescent="0.25">
      <c r="A3" t="s">
        <v>76</v>
      </c>
    </row>
    <row r="4" spans="1:9" x14ac:dyDescent="0.25">
      <c r="B4" s="15">
        <v>2011</v>
      </c>
      <c r="C4" s="15">
        <v>2012</v>
      </c>
      <c r="D4" s="15">
        <v>2013</v>
      </c>
      <c r="E4" s="15">
        <v>2014</v>
      </c>
      <c r="F4" s="15">
        <v>2015</v>
      </c>
      <c r="G4" s="15">
        <v>2016</v>
      </c>
      <c r="H4" s="15">
        <v>2017</v>
      </c>
      <c r="I4" s="15">
        <v>2018</v>
      </c>
    </row>
    <row r="5" spans="1:9" x14ac:dyDescent="0.25">
      <c r="A5" s="18" t="s">
        <v>74</v>
      </c>
      <c r="B5" s="4">
        <f>B6+SUM(B10:B12)</f>
        <v>4620814976</v>
      </c>
      <c r="C5" s="4">
        <f t="shared" ref="C5:I5" si="0">C6+SUM(C10:C12)</f>
        <v>4606380465</v>
      </c>
      <c r="D5" s="4">
        <f t="shared" si="0"/>
        <v>5391981331</v>
      </c>
      <c r="E5" s="4">
        <f t="shared" si="0"/>
        <v>7122745335</v>
      </c>
      <c r="F5" s="4">
        <f t="shared" si="0"/>
        <v>7686031529</v>
      </c>
      <c r="G5" s="4">
        <f t="shared" si="0"/>
        <v>8363871960</v>
      </c>
      <c r="H5" s="4">
        <f t="shared" si="0"/>
        <v>9795665608</v>
      </c>
      <c r="I5" s="4">
        <f t="shared" si="0"/>
        <v>10359114562</v>
      </c>
    </row>
    <row r="6" spans="1:9" x14ac:dyDescent="0.25">
      <c r="A6" s="20" t="s">
        <v>93</v>
      </c>
      <c r="B6" s="4">
        <f t="shared" ref="B6:I6" si="1">B7-B8</f>
        <v>1968635141</v>
      </c>
      <c r="C6" s="4">
        <f t="shared" si="1"/>
        <v>2739636558</v>
      </c>
      <c r="D6" s="4">
        <f t="shared" si="1"/>
        <v>2988667274</v>
      </c>
      <c r="E6" s="4">
        <f t="shared" si="1"/>
        <v>4332399608</v>
      </c>
      <c r="F6" s="4">
        <f t="shared" si="1"/>
        <v>4553649947</v>
      </c>
      <c r="G6" s="4">
        <f t="shared" si="1"/>
        <v>4341219443</v>
      </c>
      <c r="H6" s="4">
        <f t="shared" si="1"/>
        <v>4924877558</v>
      </c>
      <c r="I6" s="4">
        <f t="shared" si="1"/>
        <v>6315926327</v>
      </c>
    </row>
    <row r="7" spans="1:9" x14ac:dyDescent="0.25">
      <c r="A7" t="s">
        <v>21</v>
      </c>
      <c r="B7" s="3">
        <v>6527862108</v>
      </c>
      <c r="C7" s="3">
        <v>8529618623</v>
      </c>
      <c r="D7" s="3">
        <v>10038284892</v>
      </c>
      <c r="E7" s="3">
        <v>11211459633</v>
      </c>
      <c r="F7" s="3">
        <v>11959810657</v>
      </c>
      <c r="G7" s="3">
        <v>12806917579</v>
      </c>
      <c r="H7" s="3">
        <v>14959418973</v>
      </c>
      <c r="I7" s="3">
        <v>21045783305</v>
      </c>
    </row>
    <row r="8" spans="1:9" x14ac:dyDescent="0.25">
      <c r="A8" t="s">
        <v>22</v>
      </c>
      <c r="B8" s="3">
        <v>4559226967</v>
      </c>
      <c r="C8" s="3">
        <v>5789982065</v>
      </c>
      <c r="D8" s="3">
        <v>7049617618</v>
      </c>
      <c r="E8" s="3">
        <v>6879060025</v>
      </c>
      <c r="F8" s="3">
        <v>7406160710</v>
      </c>
      <c r="G8" s="3">
        <v>8465698136</v>
      </c>
      <c r="H8" s="3">
        <v>10034541415</v>
      </c>
      <c r="I8" s="3">
        <v>14729856978</v>
      </c>
    </row>
    <row r="9" spans="1:9" x14ac:dyDescent="0.25">
      <c r="B9" s="3"/>
      <c r="C9" s="3"/>
      <c r="D9" s="3"/>
      <c r="E9" s="3"/>
      <c r="F9" s="3"/>
      <c r="G9" s="3"/>
      <c r="H9" s="3"/>
    </row>
    <row r="10" spans="1:9" x14ac:dyDescent="0.25">
      <c r="A10" t="s">
        <v>23</v>
      </c>
      <c r="B10" s="3">
        <v>1441430733</v>
      </c>
      <c r="C10" s="3">
        <v>552388074</v>
      </c>
      <c r="D10" s="3">
        <v>1018659295</v>
      </c>
      <c r="E10" s="3">
        <v>1154436041</v>
      </c>
      <c r="F10" s="3">
        <v>1513091386</v>
      </c>
      <c r="G10" s="3">
        <v>2025611677</v>
      </c>
      <c r="H10" s="3">
        <v>2348731826</v>
      </c>
      <c r="I10" s="3">
        <v>1968035744</v>
      </c>
    </row>
    <row r="11" spans="1:9" x14ac:dyDescent="0.25">
      <c r="A11" t="s">
        <v>24</v>
      </c>
      <c r="B11" s="3">
        <v>993696257</v>
      </c>
      <c r="C11" s="3">
        <v>1016382075</v>
      </c>
      <c r="D11" s="3">
        <v>1061004499</v>
      </c>
      <c r="E11" s="3">
        <v>1247667927</v>
      </c>
      <c r="F11" s="3">
        <v>1173823475</v>
      </c>
      <c r="G11" s="3">
        <v>1452717330</v>
      </c>
      <c r="H11" s="3">
        <v>1964981041</v>
      </c>
      <c r="I11" s="3">
        <v>1465854816</v>
      </c>
    </row>
    <row r="12" spans="1:9" x14ac:dyDescent="0.25">
      <c r="A12" t="s">
        <v>25</v>
      </c>
      <c r="B12" s="3">
        <v>217052845</v>
      </c>
      <c r="C12" s="3">
        <v>297973758</v>
      </c>
      <c r="D12" s="3">
        <v>323650263</v>
      </c>
      <c r="E12" s="3">
        <v>388241759</v>
      </c>
      <c r="F12" s="3">
        <v>445466721</v>
      </c>
      <c r="G12" s="3">
        <v>544323510</v>
      </c>
      <c r="H12" s="3">
        <v>557075183</v>
      </c>
      <c r="I12" s="3">
        <v>609297675</v>
      </c>
    </row>
    <row r="13" spans="1:9" x14ac:dyDescent="0.25">
      <c r="A13" s="18" t="s">
        <v>75</v>
      </c>
      <c r="B13" s="4">
        <f t="shared" ref="B13:I13" si="2">SUM(B14:B23)</f>
        <v>1766699319</v>
      </c>
      <c r="C13" s="4">
        <f t="shared" si="2"/>
        <v>2286413390</v>
      </c>
      <c r="D13" s="4">
        <f t="shared" si="2"/>
        <v>2993743363</v>
      </c>
      <c r="E13" s="4">
        <f t="shared" si="2"/>
        <v>3272139137</v>
      </c>
      <c r="F13" s="4">
        <f t="shared" si="2"/>
        <v>3511657701</v>
      </c>
      <c r="G13" s="4">
        <f t="shared" si="2"/>
        <v>3972917102</v>
      </c>
      <c r="H13" s="4">
        <f t="shared" si="2"/>
        <v>4514269256</v>
      </c>
      <c r="I13" s="4">
        <f t="shared" si="2"/>
        <v>4879688866</v>
      </c>
    </row>
    <row r="14" spans="1:9" x14ac:dyDescent="0.25">
      <c r="A14" t="s">
        <v>26</v>
      </c>
      <c r="B14" s="3">
        <v>1029695931</v>
      </c>
      <c r="C14" s="3">
        <v>1401097651</v>
      </c>
      <c r="D14" s="3">
        <v>1757527242</v>
      </c>
      <c r="E14" s="3">
        <v>1813547044</v>
      </c>
      <c r="F14" s="3">
        <v>1953832461</v>
      </c>
      <c r="G14" s="3">
        <v>2357423816</v>
      </c>
      <c r="H14" s="3">
        <v>2590249795</v>
      </c>
      <c r="I14" s="3">
        <v>2823685506</v>
      </c>
    </row>
    <row r="15" spans="1:9" x14ac:dyDescent="0.25">
      <c r="A15" t="s">
        <v>27</v>
      </c>
      <c r="B15" s="3">
        <v>187011334</v>
      </c>
      <c r="C15" s="3">
        <v>237405563</v>
      </c>
      <c r="D15" s="3">
        <v>288022767</v>
      </c>
      <c r="E15" s="3">
        <v>355645152</v>
      </c>
      <c r="F15" s="3">
        <v>410619921</v>
      </c>
      <c r="G15" s="3">
        <v>476880251</v>
      </c>
      <c r="H15" s="3">
        <v>551060533</v>
      </c>
      <c r="I15" s="3">
        <v>596266893</v>
      </c>
    </row>
    <row r="16" spans="1:9" x14ac:dyDescent="0.25">
      <c r="A16" t="s">
        <v>28</v>
      </c>
      <c r="B16" s="3">
        <v>7883041</v>
      </c>
      <c r="C16" s="3">
        <v>4118915</v>
      </c>
      <c r="D16" s="3">
        <v>4277000</v>
      </c>
      <c r="E16" s="3">
        <v>22000289</v>
      </c>
      <c r="F16" s="3">
        <v>22275090</v>
      </c>
      <c r="G16" s="3">
        <v>19027112</v>
      </c>
      <c r="H16" s="3">
        <v>35692757</v>
      </c>
      <c r="I16" s="3">
        <v>70765967</v>
      </c>
    </row>
    <row r="17" spans="1:9" x14ac:dyDescent="0.25">
      <c r="A17" t="s">
        <v>29</v>
      </c>
      <c r="B17" s="3">
        <v>48593498</v>
      </c>
      <c r="C17" s="3">
        <v>49119905</v>
      </c>
      <c r="D17" s="3">
        <v>49528550</v>
      </c>
      <c r="E17" s="3">
        <v>51278918</v>
      </c>
      <c r="F17" s="3">
        <v>58040460</v>
      </c>
      <c r="G17" s="3">
        <v>79606726</v>
      </c>
      <c r="H17" s="3">
        <v>65135840</v>
      </c>
      <c r="I17" s="3">
        <v>68044581</v>
      </c>
    </row>
    <row r="18" spans="1:9" x14ac:dyDescent="0.25">
      <c r="A18" t="s">
        <v>30</v>
      </c>
      <c r="B18" s="3">
        <v>940000</v>
      </c>
      <c r="C18" s="3">
        <v>890000</v>
      </c>
      <c r="D18" s="3">
        <v>735000</v>
      </c>
      <c r="E18" s="3">
        <v>902500</v>
      </c>
      <c r="F18" s="3">
        <v>1083000</v>
      </c>
      <c r="G18" s="3">
        <v>1523500</v>
      </c>
      <c r="H18" s="3">
        <v>1681250</v>
      </c>
      <c r="I18" s="3">
        <v>1529750</v>
      </c>
    </row>
    <row r="19" spans="1:9" x14ac:dyDescent="0.25">
      <c r="A19" t="s">
        <v>31</v>
      </c>
      <c r="B19" s="3">
        <v>145900</v>
      </c>
      <c r="C19" s="3">
        <v>175000</v>
      </c>
      <c r="D19" s="3">
        <v>215000</v>
      </c>
      <c r="E19" s="3">
        <v>225000</v>
      </c>
      <c r="F19" s="3">
        <v>225000</v>
      </c>
      <c r="G19" s="3">
        <v>225000</v>
      </c>
      <c r="H19" s="3">
        <v>225000</v>
      </c>
      <c r="I19" s="3">
        <v>295000</v>
      </c>
    </row>
    <row r="20" spans="1:9" x14ac:dyDescent="0.25">
      <c r="A20" t="s">
        <v>32</v>
      </c>
      <c r="B20" s="3">
        <v>88625370</v>
      </c>
      <c r="C20" s="3">
        <v>108387446</v>
      </c>
      <c r="D20" s="3">
        <v>143946616</v>
      </c>
      <c r="E20" s="3">
        <v>138030517</v>
      </c>
      <c r="F20" s="3">
        <v>124590221</v>
      </c>
      <c r="G20" s="3">
        <v>156932637</v>
      </c>
      <c r="H20" s="3">
        <v>255168435</v>
      </c>
      <c r="I20" s="3">
        <v>351336980</v>
      </c>
    </row>
    <row r="21" spans="1:9" x14ac:dyDescent="0.25">
      <c r="A21" t="s">
        <v>33</v>
      </c>
      <c r="B21" s="3">
        <v>10950406</v>
      </c>
      <c r="C21" s="3">
        <v>11925444</v>
      </c>
      <c r="D21" s="3">
        <v>12010041</v>
      </c>
      <c r="E21" s="3">
        <v>13106662</v>
      </c>
      <c r="F21" s="3">
        <v>13106662</v>
      </c>
      <c r="G21" s="3">
        <v>13333226</v>
      </c>
      <c r="H21" s="3">
        <v>14220000</v>
      </c>
      <c r="I21" s="3">
        <v>14220000</v>
      </c>
    </row>
    <row r="22" spans="1:9" x14ac:dyDescent="0.25">
      <c r="A22" t="s">
        <v>34</v>
      </c>
      <c r="B22" s="3">
        <v>190548371</v>
      </c>
      <c r="C22" s="3">
        <v>238071901</v>
      </c>
      <c r="D22" s="3">
        <v>369136470</v>
      </c>
      <c r="E22" s="3">
        <v>437861962</v>
      </c>
      <c r="F22" s="3">
        <v>487561507</v>
      </c>
      <c r="G22" s="3">
        <v>564608420</v>
      </c>
      <c r="H22" s="3">
        <v>624026131</v>
      </c>
      <c r="I22" s="3">
        <v>627057599</v>
      </c>
    </row>
    <row r="23" spans="1:9" x14ac:dyDescent="0.25">
      <c r="A23" t="s">
        <v>35</v>
      </c>
      <c r="B23" s="3">
        <v>202305468</v>
      </c>
      <c r="C23" s="3">
        <v>235221565</v>
      </c>
      <c r="D23" s="3">
        <v>368344677</v>
      </c>
      <c r="E23" s="3">
        <v>439541093</v>
      </c>
      <c r="F23" s="3">
        <v>440323379</v>
      </c>
      <c r="G23" s="3">
        <v>303356414</v>
      </c>
      <c r="H23" s="3">
        <v>376809515</v>
      </c>
      <c r="I23" s="3">
        <v>326486590</v>
      </c>
    </row>
    <row r="24" spans="1:9" x14ac:dyDescent="0.25">
      <c r="A24" s="18" t="s">
        <v>94</v>
      </c>
      <c r="B24" s="4">
        <f>B5-B13</f>
        <v>2854115657</v>
      </c>
      <c r="C24" s="4">
        <f t="shared" ref="C24:I24" si="3">C5-C13</f>
        <v>2319967075</v>
      </c>
      <c r="D24" s="4">
        <f t="shared" si="3"/>
        <v>2398237968</v>
      </c>
      <c r="E24" s="4">
        <f t="shared" si="3"/>
        <v>3850606198</v>
      </c>
      <c r="F24" s="4">
        <f t="shared" si="3"/>
        <v>4174373828</v>
      </c>
      <c r="G24" s="4">
        <f t="shared" si="3"/>
        <v>4390954858</v>
      </c>
      <c r="H24" s="4">
        <f t="shared" si="3"/>
        <v>5281396352</v>
      </c>
      <c r="I24" s="4">
        <f t="shared" si="3"/>
        <v>5479425696</v>
      </c>
    </row>
    <row r="25" spans="1:9" x14ac:dyDescent="0.25">
      <c r="A25" s="17" t="s">
        <v>95</v>
      </c>
      <c r="B25" s="4">
        <f t="shared" ref="B25:I25" si="4">B26+B30+B31+B32</f>
        <v>-788203453</v>
      </c>
      <c r="C25" s="4">
        <f t="shared" si="4"/>
        <v>194718194</v>
      </c>
      <c r="D25" s="4">
        <f t="shared" si="4"/>
        <v>693109907</v>
      </c>
      <c r="E25" s="4">
        <f t="shared" si="4"/>
        <v>1112630103</v>
      </c>
      <c r="F25" s="4">
        <f t="shared" si="4"/>
        <v>1528522068</v>
      </c>
      <c r="G25" s="4">
        <f t="shared" si="4"/>
        <v>1083460722</v>
      </c>
      <c r="H25" s="4">
        <f t="shared" si="4"/>
        <v>1409458856</v>
      </c>
      <c r="I25" s="4">
        <f t="shared" si="4"/>
        <v>3102713842</v>
      </c>
    </row>
    <row r="26" spans="1:9" x14ac:dyDescent="0.25">
      <c r="A26" t="s">
        <v>36</v>
      </c>
      <c r="B26" s="4">
        <f t="shared" ref="B26:I26" si="5">B27+B28</f>
        <v>-592971941</v>
      </c>
      <c r="C26" s="4">
        <f t="shared" si="5"/>
        <v>249167945</v>
      </c>
      <c r="D26" s="4">
        <f t="shared" si="5"/>
        <v>550136687</v>
      </c>
      <c r="E26" s="4">
        <f t="shared" si="5"/>
        <v>656769191</v>
      </c>
      <c r="F26" s="4">
        <f t="shared" si="5"/>
        <v>1317144246</v>
      </c>
      <c r="G26" s="4">
        <f t="shared" si="5"/>
        <v>1259236172</v>
      </c>
      <c r="H26" s="4">
        <f t="shared" si="5"/>
        <v>1793943116</v>
      </c>
      <c r="I26" s="4">
        <f t="shared" si="5"/>
        <v>2962421136</v>
      </c>
    </row>
    <row r="27" spans="1:9" x14ac:dyDescent="0.25">
      <c r="A27" s="1" t="s">
        <v>37</v>
      </c>
      <c r="B27" s="3">
        <v>-130852894</v>
      </c>
      <c r="C27" s="3">
        <v>572303512</v>
      </c>
      <c r="D27" s="3">
        <v>410813252</v>
      </c>
      <c r="E27" s="3">
        <v>-86901058</v>
      </c>
      <c r="F27" s="3">
        <v>1457825889</v>
      </c>
      <c r="G27" s="3">
        <v>1197346915</v>
      </c>
      <c r="H27" s="3">
        <v>1548486691</v>
      </c>
      <c r="I27" s="3">
        <v>2627864657</v>
      </c>
    </row>
    <row r="28" spans="1:9" x14ac:dyDescent="0.25">
      <c r="A28" s="1" t="s">
        <v>38</v>
      </c>
      <c r="B28" s="3">
        <v>-462119047</v>
      </c>
      <c r="C28" s="3">
        <v>-323135567</v>
      </c>
      <c r="D28" s="3">
        <v>139323435</v>
      </c>
      <c r="E28" s="3">
        <v>743670249</v>
      </c>
      <c r="F28" s="3">
        <v>-140681643</v>
      </c>
      <c r="G28" s="3">
        <v>61889257</v>
      </c>
      <c r="H28" s="3">
        <v>245456425</v>
      </c>
      <c r="I28" s="3">
        <v>334556479</v>
      </c>
    </row>
    <row r="30" spans="1:9" x14ac:dyDescent="0.25">
      <c r="A30" t="s">
        <v>39</v>
      </c>
      <c r="B30" s="3">
        <v>-81800812</v>
      </c>
      <c r="C30" s="3">
        <v>22229987</v>
      </c>
      <c r="D30" s="3">
        <v>120808864</v>
      </c>
      <c r="E30" s="3">
        <v>50238375</v>
      </c>
      <c r="F30" s="3">
        <v>116565585</v>
      </c>
      <c r="G30" s="3">
        <v>94509626</v>
      </c>
      <c r="H30" s="3">
        <v>-33735206</v>
      </c>
      <c r="I30" s="3">
        <v>66955638</v>
      </c>
    </row>
    <row r="31" spans="1:9" x14ac:dyDescent="0.25">
      <c r="A31" t="s">
        <v>40</v>
      </c>
      <c r="B31" s="3">
        <v>-113430700</v>
      </c>
      <c r="C31" s="3">
        <v>-80240700</v>
      </c>
      <c r="D31" s="3">
        <v>10000000</v>
      </c>
      <c r="E31" s="3">
        <v>406240662</v>
      </c>
      <c r="F31" s="3">
        <v>103677593</v>
      </c>
      <c r="G31" s="3">
        <v>-270151714</v>
      </c>
      <c r="H31" s="3">
        <v>-350756540</v>
      </c>
      <c r="I31" s="3">
        <v>59428753</v>
      </c>
    </row>
    <row r="32" spans="1:9" x14ac:dyDescent="0.25">
      <c r="A32" t="s">
        <v>41</v>
      </c>
      <c r="B32" s="3">
        <v>0</v>
      </c>
      <c r="C32" s="3">
        <v>3560962</v>
      </c>
      <c r="D32" s="3">
        <v>12164356</v>
      </c>
      <c r="E32" s="3">
        <v>-618125</v>
      </c>
      <c r="F32" s="3">
        <v>-8865356</v>
      </c>
      <c r="G32" s="3">
        <v>-133362</v>
      </c>
      <c r="H32" s="3">
        <v>7486</v>
      </c>
      <c r="I32" s="3">
        <v>13908315</v>
      </c>
    </row>
    <row r="33" spans="1:9" x14ac:dyDescent="0.25">
      <c r="A33" s="18" t="s">
        <v>96</v>
      </c>
      <c r="B33" s="6">
        <f>B24-B25</f>
        <v>3642319110</v>
      </c>
      <c r="C33" s="13">
        <f t="shared" ref="C33:I33" si="6">C24-C25</f>
        <v>2125248881</v>
      </c>
      <c r="D33" s="13">
        <f t="shared" si="6"/>
        <v>1705128061</v>
      </c>
      <c r="E33" s="13">
        <f t="shared" si="6"/>
        <v>2737976095</v>
      </c>
      <c r="F33" s="13">
        <f t="shared" si="6"/>
        <v>2645851760</v>
      </c>
      <c r="G33" s="13">
        <f t="shared" si="6"/>
        <v>3307494136</v>
      </c>
      <c r="H33" s="13">
        <f t="shared" si="6"/>
        <v>3871937496</v>
      </c>
      <c r="I33" s="13">
        <f t="shared" si="6"/>
        <v>2376711854</v>
      </c>
    </row>
    <row r="34" spans="1:9" x14ac:dyDescent="0.25">
      <c r="A34" s="18" t="s">
        <v>97</v>
      </c>
      <c r="B34" s="4">
        <f t="shared" ref="B34:I34" si="7">B35+B36</f>
        <v>-794154592</v>
      </c>
      <c r="C34" s="4">
        <f t="shared" si="7"/>
        <v>1005002700</v>
      </c>
      <c r="D34" s="4">
        <f t="shared" si="7"/>
        <v>427941481</v>
      </c>
      <c r="E34" s="4">
        <f t="shared" si="7"/>
        <v>1106759343</v>
      </c>
      <c r="F34" s="4">
        <f t="shared" si="7"/>
        <v>775975499</v>
      </c>
      <c r="G34" s="4">
        <f t="shared" si="7"/>
        <v>886282128</v>
      </c>
      <c r="H34" s="4">
        <f t="shared" si="7"/>
        <v>1239480035</v>
      </c>
      <c r="I34" s="4">
        <f t="shared" si="7"/>
        <v>967136343</v>
      </c>
    </row>
    <row r="35" spans="1:9" x14ac:dyDescent="0.25">
      <c r="A35" s="1" t="s">
        <v>42</v>
      </c>
      <c r="B35" s="3">
        <v>-859645312</v>
      </c>
      <c r="C35" s="3">
        <v>985253260</v>
      </c>
      <c r="D35" s="3">
        <v>422483963</v>
      </c>
      <c r="E35" s="3">
        <v>1068147240</v>
      </c>
      <c r="F35" s="3">
        <v>786098258</v>
      </c>
      <c r="G35" s="3">
        <v>873566138</v>
      </c>
      <c r="H35" s="3">
        <v>1287863372</v>
      </c>
      <c r="I35" s="3">
        <v>986869912</v>
      </c>
    </row>
    <row r="36" spans="1:9" x14ac:dyDescent="0.25">
      <c r="A36" s="1" t="s">
        <v>43</v>
      </c>
      <c r="B36" s="3">
        <v>65490720</v>
      </c>
      <c r="C36" s="3">
        <v>19749440</v>
      </c>
      <c r="D36" s="3">
        <v>5457518</v>
      </c>
      <c r="E36" s="3">
        <v>38612103</v>
      </c>
      <c r="F36" s="3">
        <v>-10122759</v>
      </c>
      <c r="G36" s="3">
        <v>12715990</v>
      </c>
      <c r="H36" s="3">
        <v>-48383337</v>
      </c>
      <c r="I36" s="3">
        <v>-19733569</v>
      </c>
    </row>
    <row r="37" spans="1:9" x14ac:dyDescent="0.25">
      <c r="A37" s="2" t="s">
        <v>98</v>
      </c>
      <c r="B37" s="6">
        <f t="shared" ref="B37:G37" si="8">B33-B34</f>
        <v>4436473702</v>
      </c>
      <c r="C37" s="4">
        <f t="shared" si="8"/>
        <v>1120246181</v>
      </c>
      <c r="D37" s="4">
        <f t="shared" si="8"/>
        <v>1277186580</v>
      </c>
      <c r="E37" s="4">
        <f t="shared" si="8"/>
        <v>1631216752</v>
      </c>
      <c r="F37" s="4">
        <f t="shared" si="8"/>
        <v>1869876261</v>
      </c>
      <c r="G37" s="4">
        <f t="shared" si="8"/>
        <v>2421212008</v>
      </c>
      <c r="H37" s="4">
        <f>H33-H34+1</f>
        <v>2632457462</v>
      </c>
      <c r="I37" s="4">
        <f>I33-I34-2</f>
        <v>1409575509</v>
      </c>
    </row>
    <row r="38" spans="1:9" x14ac:dyDescent="0.25">
      <c r="A38" s="21" t="s">
        <v>99</v>
      </c>
      <c r="B38" s="5">
        <v>3.99</v>
      </c>
      <c r="C38" s="5">
        <v>2.35</v>
      </c>
      <c r="D38" s="5">
        <v>2.68</v>
      </c>
      <c r="E38" s="5">
        <v>2.77</v>
      </c>
      <c r="F38" s="5">
        <v>3.17</v>
      </c>
      <c r="G38" s="5">
        <v>3.31</v>
      </c>
      <c r="H38" s="5">
        <v>3.6</v>
      </c>
      <c r="I38" s="5">
        <f>I37/('1'!I34/10)</f>
        <v>1.8388957177255632</v>
      </c>
    </row>
    <row r="39" spans="1:9" x14ac:dyDescent="0.25">
      <c r="A39" s="21" t="s">
        <v>79</v>
      </c>
      <c r="B39" s="14">
        <v>318867560</v>
      </c>
      <c r="C39" s="14">
        <v>414527828</v>
      </c>
      <c r="D39" s="14">
        <v>476707002</v>
      </c>
      <c r="E39" s="14">
        <v>524377702</v>
      </c>
      <c r="F39" s="14">
        <v>589924914</v>
      </c>
      <c r="G39" s="14">
        <v>663665528</v>
      </c>
      <c r="H39" s="14">
        <v>730032080</v>
      </c>
      <c r="I39" s="14">
        <f>'1'!I34/10</f>
        <v>766533684</v>
      </c>
    </row>
    <row r="43" spans="1:9" x14ac:dyDescent="0.25">
      <c r="G43" s="29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pane xSplit="1" ySplit="4" topLeftCell="D22" activePane="bottomRight" state="frozen"/>
      <selection pane="topRight" activeCell="B1" sqref="B1"/>
      <selection pane="bottomLeft" activeCell="A5" sqref="A5"/>
      <selection pane="bottomRight" activeCell="I46" sqref="I46"/>
    </sheetView>
  </sheetViews>
  <sheetFormatPr defaultRowHeight="15" x14ac:dyDescent="0.25"/>
  <cols>
    <col min="1" max="1" width="56.5703125" bestFit="1" customWidth="1"/>
    <col min="2" max="9" width="18.7109375" bestFit="1" customWidth="1"/>
  </cols>
  <sheetData>
    <row r="1" spans="1:10" x14ac:dyDescent="0.25">
      <c r="A1" s="2" t="s">
        <v>108</v>
      </c>
    </row>
    <row r="2" spans="1:10" x14ac:dyDescent="0.25">
      <c r="A2" s="2" t="s">
        <v>116</v>
      </c>
    </row>
    <row r="3" spans="1:10" x14ac:dyDescent="0.25">
      <c r="A3" t="s">
        <v>76</v>
      </c>
    </row>
    <row r="4" spans="1:10" x14ac:dyDescent="0.25">
      <c r="B4" s="15">
        <v>2011</v>
      </c>
      <c r="C4" s="15">
        <v>2012</v>
      </c>
      <c r="D4" s="15">
        <v>2013</v>
      </c>
      <c r="E4" s="15">
        <v>2014</v>
      </c>
      <c r="F4" s="15">
        <v>2015</v>
      </c>
      <c r="G4" s="15">
        <v>2016</v>
      </c>
      <c r="H4" s="15">
        <v>2017</v>
      </c>
      <c r="I4" s="15">
        <v>2018</v>
      </c>
    </row>
    <row r="5" spans="1:10" x14ac:dyDescent="0.25">
      <c r="A5" s="18" t="s">
        <v>100</v>
      </c>
      <c r="B5" s="14">
        <f t="shared" ref="B5:I5" si="0">SUM(B17,B6)</f>
        <v>4410710477</v>
      </c>
      <c r="C5" s="14">
        <f t="shared" si="0"/>
        <v>6032576542</v>
      </c>
      <c r="D5" s="14">
        <f t="shared" si="0"/>
        <v>-1780874388</v>
      </c>
      <c r="E5" s="14">
        <f t="shared" si="0"/>
        <v>3152047945</v>
      </c>
      <c r="F5" s="14">
        <f t="shared" si="0"/>
        <v>13256626025</v>
      </c>
      <c r="G5" s="14">
        <f t="shared" si="0"/>
        <v>-716752321</v>
      </c>
      <c r="H5" s="14">
        <f t="shared" si="0"/>
        <v>1063767662</v>
      </c>
      <c r="I5" s="14">
        <f t="shared" si="0"/>
        <v>5639461004</v>
      </c>
      <c r="J5" s="4"/>
    </row>
    <row r="6" spans="1:10" ht="15" customHeight="1" x14ac:dyDescent="0.25">
      <c r="A6" s="17" t="s">
        <v>101</v>
      </c>
      <c r="B6" s="28">
        <f t="shared" ref="B6:I6" si="1">SUM(B7:B16)</f>
        <v>2191023528</v>
      </c>
      <c r="C6" s="28">
        <f t="shared" si="1"/>
        <v>2071295059</v>
      </c>
      <c r="D6" s="28">
        <f t="shared" si="1"/>
        <v>1486765557</v>
      </c>
      <c r="E6" s="28">
        <f t="shared" si="1"/>
        <v>2480777479</v>
      </c>
      <c r="F6" s="28">
        <f t="shared" si="1"/>
        <v>2948843167</v>
      </c>
      <c r="G6" s="28">
        <f t="shared" si="1"/>
        <v>2515208593</v>
      </c>
      <c r="H6" s="28">
        <f t="shared" si="1"/>
        <v>3629392983</v>
      </c>
      <c r="I6" s="28">
        <f t="shared" si="1"/>
        <v>4429724383</v>
      </c>
    </row>
    <row r="7" spans="1:10" x14ac:dyDescent="0.25">
      <c r="A7" s="1" t="s">
        <v>44</v>
      </c>
      <c r="B7" s="27">
        <v>6931631761</v>
      </c>
      <c r="C7" s="27">
        <v>9046287449</v>
      </c>
      <c r="D7" s="27">
        <v>10942137391</v>
      </c>
      <c r="E7" s="27">
        <v>11755234948</v>
      </c>
      <c r="F7" s="27">
        <v>12566708301</v>
      </c>
      <c r="G7" s="27">
        <v>13844891100</v>
      </c>
      <c r="H7" s="27">
        <v>15598048746</v>
      </c>
      <c r="I7" s="27">
        <v>21460762675</v>
      </c>
    </row>
    <row r="8" spans="1:10" x14ac:dyDescent="0.25">
      <c r="A8" s="1" t="s">
        <v>45</v>
      </c>
      <c r="B8" s="27">
        <v>-4331541363</v>
      </c>
      <c r="C8" s="27">
        <v>-5453761803</v>
      </c>
      <c r="D8" s="27">
        <v>-7201308535</v>
      </c>
      <c r="E8" s="27">
        <v>-6857230716</v>
      </c>
      <c r="F8" s="27">
        <v>-6972716752</v>
      </c>
      <c r="G8" s="27">
        <v>-8701401995</v>
      </c>
      <c r="H8" s="27">
        <v>-9282571544</v>
      </c>
      <c r="I8" s="27">
        <v>-13491132881</v>
      </c>
    </row>
    <row r="9" spans="1:10" x14ac:dyDescent="0.25">
      <c r="A9" s="1" t="s">
        <v>46</v>
      </c>
      <c r="B9" s="27">
        <v>26257678</v>
      </c>
      <c r="C9" s="27">
        <v>23876433</v>
      </c>
      <c r="D9" s="27">
        <v>24011509</v>
      </c>
      <c r="E9" s="27">
        <v>39457363</v>
      </c>
      <c r="F9" s="27">
        <v>80118323</v>
      </c>
      <c r="G9" s="27">
        <v>150732873</v>
      </c>
      <c r="H9" s="27">
        <v>116000784</v>
      </c>
      <c r="I9" s="27">
        <v>430136779</v>
      </c>
    </row>
    <row r="10" spans="1:10" x14ac:dyDescent="0.25">
      <c r="A10" s="1" t="s">
        <v>47</v>
      </c>
      <c r="B10" s="27">
        <v>562141198</v>
      </c>
      <c r="C10" s="27">
        <v>642022718</v>
      </c>
      <c r="D10" s="27">
        <v>603517744</v>
      </c>
      <c r="E10" s="27">
        <v>657819019</v>
      </c>
      <c r="F10" s="27">
        <v>634173410</v>
      </c>
      <c r="G10" s="27">
        <v>698259024</v>
      </c>
      <c r="H10" s="27">
        <v>857128160</v>
      </c>
      <c r="I10" s="27">
        <v>933265927</v>
      </c>
    </row>
    <row r="11" spans="1:10" x14ac:dyDescent="0.25">
      <c r="A11" s="1" t="s">
        <v>48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31401393</v>
      </c>
      <c r="H11" s="27">
        <v>50786830</v>
      </c>
      <c r="I11" s="27">
        <v>30507493</v>
      </c>
    </row>
    <row r="12" spans="1:10" x14ac:dyDescent="0.25">
      <c r="A12" s="1" t="s">
        <v>49</v>
      </c>
      <c r="B12" s="27">
        <v>-1014646337</v>
      </c>
      <c r="C12" s="27">
        <v>-1199023095</v>
      </c>
      <c r="D12" s="27">
        <v>-1768175154</v>
      </c>
      <c r="E12" s="27">
        <v>-1870543020</v>
      </c>
      <c r="F12" s="27">
        <v>-1930596330</v>
      </c>
      <c r="G12" s="27">
        <v>-2350036195</v>
      </c>
      <c r="H12" s="27">
        <v>-2569505559</v>
      </c>
      <c r="I12" s="27">
        <v>-2786531390</v>
      </c>
    </row>
    <row r="13" spans="1:10" x14ac:dyDescent="0.25">
      <c r="A13" s="1" t="s">
        <v>50</v>
      </c>
      <c r="B13" s="27">
        <v>-175011266</v>
      </c>
      <c r="C13" s="27">
        <v>-212467440</v>
      </c>
      <c r="D13" s="27">
        <v>-349728672</v>
      </c>
      <c r="E13" s="27">
        <v>-374061293</v>
      </c>
      <c r="F13" s="27">
        <v>-377989658</v>
      </c>
      <c r="G13" s="27">
        <v>-474730944</v>
      </c>
      <c r="H13" s="27">
        <v>-607544539</v>
      </c>
      <c r="I13" s="27">
        <v>-689788561</v>
      </c>
    </row>
    <row r="14" spans="1:10" x14ac:dyDescent="0.25">
      <c r="A14" s="1" t="s">
        <v>51</v>
      </c>
      <c r="B14" s="27">
        <v>-1010510058</v>
      </c>
      <c r="C14" s="27">
        <v>-1033574877</v>
      </c>
      <c r="D14" s="27">
        <v>-925592410</v>
      </c>
      <c r="E14" s="27">
        <v>-930909763</v>
      </c>
      <c r="F14" s="27">
        <v>-1095334197</v>
      </c>
      <c r="G14" s="27">
        <v>-1132912171</v>
      </c>
      <c r="H14" s="27">
        <v>-1580916961</v>
      </c>
      <c r="I14" s="27">
        <v>-1579688799</v>
      </c>
    </row>
    <row r="15" spans="1:10" x14ac:dyDescent="0.25">
      <c r="A15" s="1" t="s">
        <v>52</v>
      </c>
      <c r="B15" s="27">
        <v>1646019234</v>
      </c>
      <c r="C15" s="27">
        <v>685947651</v>
      </c>
      <c r="D15" s="27">
        <v>778118918</v>
      </c>
      <c r="E15" s="27">
        <v>978302304</v>
      </c>
      <c r="F15" s="27">
        <v>984905036</v>
      </c>
      <c r="G15" s="27">
        <v>1327357408</v>
      </c>
      <c r="H15" s="27">
        <v>2047789045</v>
      </c>
      <c r="I15" s="27">
        <v>1165008103</v>
      </c>
    </row>
    <row r="16" spans="1:10" x14ac:dyDescent="0.25">
      <c r="A16" s="1" t="s">
        <v>53</v>
      </c>
      <c r="B16" s="27">
        <v>-443317319</v>
      </c>
      <c r="C16" s="27">
        <v>-428011977</v>
      </c>
      <c r="D16" s="27">
        <v>-616215234</v>
      </c>
      <c r="E16" s="27">
        <v>-917291363</v>
      </c>
      <c r="F16" s="27">
        <v>-940424966</v>
      </c>
      <c r="G16" s="27">
        <v>-878351900</v>
      </c>
      <c r="H16" s="27">
        <v>-999821979</v>
      </c>
      <c r="I16" s="27">
        <v>-1042814963</v>
      </c>
    </row>
    <row r="17" spans="1:9" s="2" customFormat="1" x14ac:dyDescent="0.25">
      <c r="A17" s="20" t="s">
        <v>102</v>
      </c>
      <c r="B17" s="14">
        <f>SUM(B18:B24)</f>
        <v>2219686949</v>
      </c>
      <c r="C17" s="14">
        <f t="shared" ref="C17:H17" si="2">SUM(C18:C24)</f>
        <v>3961281483</v>
      </c>
      <c r="D17" s="14">
        <f t="shared" si="2"/>
        <v>-3267639945</v>
      </c>
      <c r="E17" s="14">
        <f t="shared" si="2"/>
        <v>671270466</v>
      </c>
      <c r="F17" s="14">
        <f t="shared" si="2"/>
        <v>10307782858</v>
      </c>
      <c r="G17" s="14">
        <f t="shared" si="2"/>
        <v>-3231960914</v>
      </c>
      <c r="H17" s="14">
        <f t="shared" si="2"/>
        <v>-2565625321</v>
      </c>
      <c r="I17" s="14">
        <f>SUM(I18:I24)</f>
        <v>1209736621</v>
      </c>
    </row>
    <row r="18" spans="1:9" x14ac:dyDescent="0.25">
      <c r="A18" s="1" t="s">
        <v>54</v>
      </c>
      <c r="B18" s="27">
        <v>0</v>
      </c>
      <c r="C18" s="27">
        <v>0</v>
      </c>
      <c r="D18" s="27">
        <v>0</v>
      </c>
      <c r="E18" s="27">
        <f>-5521541454+4810872871</f>
        <v>-710668583</v>
      </c>
      <c r="F18" s="27">
        <f>-8617600239+6426452239</f>
        <v>-2191148000</v>
      </c>
      <c r="G18" s="27">
        <v>-863431069</v>
      </c>
      <c r="H18" s="27">
        <v>7474910977</v>
      </c>
      <c r="I18" s="27">
        <v>-3351577115</v>
      </c>
    </row>
    <row r="19" spans="1:9" x14ac:dyDescent="0.25">
      <c r="A19" s="1" t="s">
        <v>55</v>
      </c>
      <c r="B19" s="27">
        <v>-5623687175</v>
      </c>
      <c r="C19" s="27">
        <v>-10549612241</v>
      </c>
      <c r="D19" s="27">
        <v>-16735086190</v>
      </c>
      <c r="E19" s="27">
        <v>-13924705268</v>
      </c>
      <c r="F19" s="27">
        <v>-17546118121</v>
      </c>
      <c r="G19" s="27">
        <v>-25891333811</v>
      </c>
      <c r="H19" s="27">
        <v>-39413688249</v>
      </c>
      <c r="I19" s="27">
        <v>-30176628088</v>
      </c>
    </row>
    <row r="20" spans="1:9" x14ac:dyDescent="0.25">
      <c r="A20" s="1" t="s">
        <v>56</v>
      </c>
      <c r="B20" s="27">
        <v>516512326</v>
      </c>
      <c r="C20" s="27">
        <v>191238135</v>
      </c>
      <c r="D20" s="27">
        <v>-129565780</v>
      </c>
      <c r="E20" s="27">
        <v>10720283</v>
      </c>
      <c r="F20" s="27">
        <v>-359365799</v>
      </c>
      <c r="G20" s="27">
        <v>-9913098</v>
      </c>
      <c r="H20" s="27">
        <v>-418930745</v>
      </c>
      <c r="I20" s="27">
        <v>396326</v>
      </c>
    </row>
    <row r="21" spans="1:9" x14ac:dyDescent="0.25">
      <c r="A21" s="1" t="s">
        <v>65</v>
      </c>
      <c r="B21" s="27">
        <v>447592796</v>
      </c>
      <c r="C21" s="27">
        <v>-539233575</v>
      </c>
      <c r="D21" s="27">
        <v>24698561</v>
      </c>
      <c r="E21" s="27">
        <v>1172194151</v>
      </c>
      <c r="F21" s="27">
        <v>-1229184071</v>
      </c>
      <c r="G21" s="27">
        <v>0</v>
      </c>
      <c r="H21" s="27">
        <v>0</v>
      </c>
      <c r="I21" s="27"/>
    </row>
    <row r="22" spans="1:9" x14ac:dyDescent="0.25">
      <c r="A22" s="1" t="s">
        <v>57</v>
      </c>
      <c r="B22" s="27">
        <v>-426939001</v>
      </c>
      <c r="C22" s="27">
        <v>-21864993</v>
      </c>
      <c r="D22" s="27">
        <v>-7227</v>
      </c>
      <c r="E22" s="27">
        <v>9399996736</v>
      </c>
      <c r="F22" s="27">
        <v>-5200002841</v>
      </c>
      <c r="G22" s="27">
        <v>223880156</v>
      </c>
      <c r="H22" s="27">
        <v>4877724135</v>
      </c>
      <c r="I22" s="27">
        <v>12619523819</v>
      </c>
    </row>
    <row r="23" spans="1:9" x14ac:dyDescent="0.25">
      <c r="A23" s="1" t="s">
        <v>58</v>
      </c>
      <c r="B23" s="27">
        <v>7282159896</v>
      </c>
      <c r="C23" s="27">
        <v>14701890230</v>
      </c>
      <c r="D23" s="27">
        <v>13309005958</v>
      </c>
      <c r="E23" s="27">
        <v>3975269137</v>
      </c>
      <c r="F23" s="27">
        <v>36236210730</v>
      </c>
      <c r="G23" s="27">
        <v>22415149027</v>
      </c>
      <c r="H23" s="27">
        <v>23577858914</v>
      </c>
      <c r="I23" s="27">
        <v>21885730218</v>
      </c>
    </row>
    <row r="24" spans="1:9" x14ac:dyDescent="0.25">
      <c r="A24" s="1" t="s">
        <v>59</v>
      </c>
      <c r="B24" s="27">
        <v>24048107</v>
      </c>
      <c r="C24" s="27">
        <v>178863927</v>
      </c>
      <c r="D24" s="27">
        <v>263314733</v>
      </c>
      <c r="E24" s="27">
        <v>748464010</v>
      </c>
      <c r="F24" s="27">
        <v>597390960</v>
      </c>
      <c r="G24" s="27">
        <v>893687881</v>
      </c>
      <c r="H24" s="27">
        <v>1336499647</v>
      </c>
      <c r="I24" s="27">
        <v>232291461</v>
      </c>
    </row>
    <row r="25" spans="1:9" x14ac:dyDescent="0.25">
      <c r="A25" s="18" t="s">
        <v>103</v>
      </c>
      <c r="B25" s="14">
        <f t="shared" ref="B25:I25" si="3">SUM(B26:B30)</f>
        <v>-2903471991</v>
      </c>
      <c r="C25" s="14">
        <f t="shared" si="3"/>
        <v>-3086190552</v>
      </c>
      <c r="D25" s="14">
        <f t="shared" si="3"/>
        <v>-145798867</v>
      </c>
      <c r="E25" s="14">
        <f t="shared" si="3"/>
        <v>-3119013766</v>
      </c>
      <c r="F25" s="14">
        <f t="shared" si="3"/>
        <v>-6762791913</v>
      </c>
      <c r="G25" s="14">
        <f t="shared" si="3"/>
        <v>-4251974662</v>
      </c>
      <c r="H25" s="14">
        <f t="shared" si="3"/>
        <v>-4370305666</v>
      </c>
      <c r="I25" s="14">
        <f t="shared" si="3"/>
        <v>1911124182</v>
      </c>
    </row>
    <row r="26" spans="1:9" x14ac:dyDescent="0.25">
      <c r="A26" s="1" t="s">
        <v>60</v>
      </c>
      <c r="B26" s="27">
        <v>8879460276</v>
      </c>
      <c r="C26" s="27">
        <v>8596597722</v>
      </c>
      <c r="D26" s="27">
        <v>13192781300</v>
      </c>
      <c r="E26" s="27">
        <v>7859458689</v>
      </c>
      <c r="F26" s="27">
        <v>3491148334</v>
      </c>
      <c r="G26" s="27">
        <v>7683283978</v>
      </c>
      <c r="H26" s="27">
        <v>13956757094</v>
      </c>
      <c r="I26" s="27">
        <v>11238590407</v>
      </c>
    </row>
    <row r="27" spans="1:9" x14ac:dyDescent="0.25">
      <c r="A27" s="1" t="s">
        <v>61</v>
      </c>
      <c r="B27" s="27">
        <v>-11186241697</v>
      </c>
      <c r="C27" s="27">
        <v>-11009942384</v>
      </c>
      <c r="D27" s="27">
        <v>-13073837042</v>
      </c>
      <c r="E27" s="27">
        <v>-10582805003</v>
      </c>
      <c r="F27" s="27">
        <v>-9921984308</v>
      </c>
      <c r="G27" s="27">
        <v>-11506346030</v>
      </c>
      <c r="H27" s="27">
        <v>-17969889067</v>
      </c>
      <c r="I27" s="27">
        <v>-9097940485</v>
      </c>
    </row>
    <row r="28" spans="1:9" x14ac:dyDescent="0.25">
      <c r="A28" s="1" t="s">
        <v>69</v>
      </c>
      <c r="B28" s="27">
        <f>-280000000-2182236</f>
        <v>-282182236</v>
      </c>
      <c r="C28" s="27">
        <v>-320200000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/>
    </row>
    <row r="29" spans="1:9" x14ac:dyDescent="0.25">
      <c r="A29" s="1" t="s">
        <v>62</v>
      </c>
      <c r="B29" s="27">
        <v>-314508334</v>
      </c>
      <c r="C29" s="27">
        <v>-352645890</v>
      </c>
      <c r="D29" s="27">
        <v>-264743125</v>
      </c>
      <c r="E29" s="27">
        <v>-395948428</v>
      </c>
      <c r="F29" s="27">
        <v>-332256039</v>
      </c>
      <c r="G29" s="27">
        <v>-438595635</v>
      </c>
      <c r="H29" s="27">
        <v>-363398119</v>
      </c>
      <c r="I29" s="27">
        <v>-229951851</v>
      </c>
    </row>
    <row r="30" spans="1:9" x14ac:dyDescent="0.25">
      <c r="A30" s="1" t="s">
        <v>63</v>
      </c>
      <c r="B30" s="27">
        <v>0</v>
      </c>
      <c r="C30" s="27">
        <v>0</v>
      </c>
      <c r="D30" s="27">
        <v>0</v>
      </c>
      <c r="E30" s="27">
        <v>280976</v>
      </c>
      <c r="F30" s="27">
        <v>300100</v>
      </c>
      <c r="G30" s="27">
        <v>9683025</v>
      </c>
      <c r="H30" s="27">
        <v>6224426</v>
      </c>
      <c r="I30" s="27">
        <v>426111</v>
      </c>
    </row>
    <row r="31" spans="1:9" x14ac:dyDescent="0.25">
      <c r="A31" s="18" t="s">
        <v>104</v>
      </c>
      <c r="B31" s="14">
        <f t="shared" ref="B31:I31" si="4">SUM(B32:B35)</f>
        <v>14636300</v>
      </c>
      <c r="C31" s="14">
        <f t="shared" si="4"/>
        <v>0</v>
      </c>
      <c r="D31" s="14">
        <f t="shared" si="4"/>
        <v>1992736086</v>
      </c>
      <c r="E31" s="14">
        <f t="shared" si="4"/>
        <v>-429036302</v>
      </c>
      <c r="F31" s="14">
        <f t="shared" si="4"/>
        <v>-644856603</v>
      </c>
      <c r="G31" s="14">
        <f t="shared" si="4"/>
        <v>6678603649</v>
      </c>
      <c r="H31" s="14">
        <f t="shared" si="4"/>
        <v>3365599477</v>
      </c>
      <c r="I31" s="14">
        <f t="shared" si="4"/>
        <v>-1097438477</v>
      </c>
    </row>
    <row r="32" spans="1:9" x14ac:dyDescent="0.25">
      <c r="A32" s="1" t="s">
        <v>64</v>
      </c>
      <c r="B32" s="27">
        <v>14636300</v>
      </c>
      <c r="C32" s="27">
        <v>0</v>
      </c>
      <c r="D32" s="27">
        <v>0</v>
      </c>
      <c r="E32" s="27">
        <v>0</v>
      </c>
      <c r="F32" s="27">
        <v>5363600</v>
      </c>
      <c r="G32" s="27">
        <v>5000130</v>
      </c>
      <c r="H32" s="27">
        <v>0</v>
      </c>
      <c r="I32" s="27">
        <v>-5100000</v>
      </c>
    </row>
    <row r="33" spans="1:9" x14ac:dyDescent="0.25">
      <c r="A33" s="1" t="s">
        <v>68</v>
      </c>
      <c r="B33" s="27">
        <v>0</v>
      </c>
      <c r="C33" s="27">
        <v>0</v>
      </c>
      <c r="D33" s="27">
        <v>2200000000</v>
      </c>
      <c r="E33" s="27">
        <v>0</v>
      </c>
      <c r="F33" s="27">
        <v>0</v>
      </c>
      <c r="G33" s="27">
        <v>0</v>
      </c>
      <c r="H33" s="27">
        <v>0</v>
      </c>
      <c r="I33" s="27"/>
    </row>
    <row r="34" spans="1:9" x14ac:dyDescent="0.25">
      <c r="A34" s="1" t="s">
        <v>65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7410331767</v>
      </c>
      <c r="H34" s="27">
        <v>4224940187</v>
      </c>
      <c r="I34" s="27"/>
    </row>
    <row r="35" spans="1:9" x14ac:dyDescent="0.25">
      <c r="A35" s="1" t="s">
        <v>66</v>
      </c>
      <c r="B35" s="27">
        <v>0</v>
      </c>
      <c r="C35" s="27">
        <v>0</v>
      </c>
      <c r="D35" s="27">
        <v>-207263914</v>
      </c>
      <c r="E35" s="27">
        <v>-429036302</v>
      </c>
      <c r="F35" s="27">
        <v>-650220203</v>
      </c>
      <c r="G35" s="27">
        <v>-736728248</v>
      </c>
      <c r="H35" s="27">
        <v>-859340710</v>
      </c>
      <c r="I35" s="27">
        <v>-1092338477</v>
      </c>
    </row>
    <row r="36" spans="1:9" x14ac:dyDescent="0.25">
      <c r="A36" s="18" t="s">
        <v>105</v>
      </c>
      <c r="B36" s="14">
        <f t="shared" ref="B36:I36" si="5">B5+B25+B31</f>
        <v>1521874786</v>
      </c>
      <c r="C36" s="14">
        <f t="shared" si="5"/>
        <v>2946385990</v>
      </c>
      <c r="D36" s="14">
        <f t="shared" si="5"/>
        <v>66062831</v>
      </c>
      <c r="E36" s="14">
        <f t="shared" si="5"/>
        <v>-396002123</v>
      </c>
      <c r="F36" s="14">
        <f t="shared" si="5"/>
        <v>5848977509</v>
      </c>
      <c r="G36" s="14">
        <f t="shared" si="5"/>
        <v>1709876666</v>
      </c>
      <c r="H36" s="14">
        <f t="shared" si="5"/>
        <v>59061473</v>
      </c>
      <c r="I36" s="14">
        <f t="shared" si="5"/>
        <v>6453146709</v>
      </c>
    </row>
    <row r="37" spans="1:9" x14ac:dyDescent="0.25">
      <c r="A37" s="21" t="s">
        <v>117</v>
      </c>
      <c r="B37" s="27">
        <v>0</v>
      </c>
      <c r="C37" s="27">
        <v>0</v>
      </c>
      <c r="D37" s="27">
        <v>-10499500</v>
      </c>
      <c r="E37" s="27">
        <v>1518067</v>
      </c>
      <c r="F37" s="27">
        <v>4664642</v>
      </c>
      <c r="G37" s="27">
        <v>237150</v>
      </c>
      <c r="H37" s="27">
        <v>24708438</v>
      </c>
      <c r="I37" s="27">
        <v>5757665</v>
      </c>
    </row>
    <row r="38" spans="1:9" x14ac:dyDescent="0.25">
      <c r="A38" s="21" t="s">
        <v>106</v>
      </c>
      <c r="B38" s="27">
        <v>6606832717</v>
      </c>
      <c r="C38" s="27">
        <v>8128707503</v>
      </c>
      <c r="D38" s="27">
        <v>11075093488</v>
      </c>
      <c r="E38" s="27">
        <v>11130656818</v>
      </c>
      <c r="F38" s="27">
        <v>10736172762</v>
      </c>
      <c r="G38" s="27">
        <v>16589814914</v>
      </c>
      <c r="H38" s="27">
        <v>18299928732</v>
      </c>
      <c r="I38" s="27">
        <v>18383698645</v>
      </c>
    </row>
    <row r="39" spans="1:9" x14ac:dyDescent="0.25">
      <c r="A39" s="18" t="s">
        <v>107</v>
      </c>
      <c r="B39" s="14">
        <f>B36+B37+B38</f>
        <v>8128707503</v>
      </c>
      <c r="C39" s="14">
        <f t="shared" ref="C39:H39" si="6">C36+C37+C38</f>
        <v>11075093493</v>
      </c>
      <c r="D39" s="14">
        <f t="shared" si="6"/>
        <v>11130656819</v>
      </c>
      <c r="E39" s="14">
        <f t="shared" si="6"/>
        <v>10736172762</v>
      </c>
      <c r="F39" s="14">
        <f t="shared" si="6"/>
        <v>16589814913</v>
      </c>
      <c r="G39" s="14">
        <f t="shared" si="6"/>
        <v>18299928730</v>
      </c>
      <c r="H39" s="14">
        <f t="shared" si="6"/>
        <v>18383698643</v>
      </c>
      <c r="I39" s="14">
        <f>I36+I37+I38-2</f>
        <v>24842603017</v>
      </c>
    </row>
    <row r="40" spans="1:9" s="2" customFormat="1" x14ac:dyDescent="0.25">
      <c r="A40" s="21" t="s">
        <v>80</v>
      </c>
      <c r="B40" s="19">
        <f>B5/('1'!B34/10)</f>
        <v>13.832421451087718</v>
      </c>
      <c r="C40" s="19">
        <f>C5/('1'!C34/10)</f>
        <v>14.55288676542121</v>
      </c>
      <c r="D40" s="19">
        <f>D5/('1'!D34/10)</f>
        <v>-3.7357839942111863</v>
      </c>
      <c r="E40" s="19">
        <f>E5/('1'!E34/10)</f>
        <v>6.0110258940796841</v>
      </c>
      <c r="F40" s="19">
        <f>F5/('1'!F34/10)</f>
        <v>22.471717519290937</v>
      </c>
      <c r="G40" s="19">
        <f>G5/('1'!G34/10)</f>
        <v>-1.079990282394176</v>
      </c>
      <c r="H40" s="19">
        <f>H5/('1'!H34/10)</f>
        <v>1.4571519405010256</v>
      </c>
      <c r="I40" s="19">
        <f>I5/('1'!I34/10)</f>
        <v>7.357094830551504</v>
      </c>
    </row>
    <row r="41" spans="1:9" x14ac:dyDescent="0.25">
      <c r="A41" s="18" t="s">
        <v>81</v>
      </c>
      <c r="B41" s="14">
        <v>318867560</v>
      </c>
      <c r="C41" s="14">
        <v>414527828</v>
      </c>
      <c r="D41" s="14">
        <v>476707002</v>
      </c>
      <c r="E41" s="14">
        <v>524377702</v>
      </c>
      <c r="F41" s="14">
        <v>589924914</v>
      </c>
      <c r="G41" s="14">
        <v>663665528</v>
      </c>
      <c r="H41" s="14">
        <v>730032080</v>
      </c>
      <c r="I41" s="14">
        <f>'1'!I34/10</f>
        <v>766533684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5" x14ac:dyDescent="0.25"/>
  <cols>
    <col min="1" max="1" width="34.5703125" bestFit="1" customWidth="1"/>
  </cols>
  <sheetData>
    <row r="1" spans="1:8" x14ac:dyDescent="0.25">
      <c r="A1" s="22" t="s">
        <v>108</v>
      </c>
      <c r="B1" s="23"/>
      <c r="C1" s="23"/>
      <c r="D1" s="23"/>
      <c r="E1" s="23"/>
      <c r="F1" s="23"/>
      <c r="G1" s="23"/>
      <c r="H1" s="23"/>
    </row>
    <row r="2" spans="1:8" x14ac:dyDescent="0.25">
      <c r="A2" s="22" t="s">
        <v>70</v>
      </c>
      <c r="B2" s="23"/>
      <c r="C2" s="23"/>
      <c r="D2" s="23"/>
      <c r="E2" s="23"/>
      <c r="F2" s="23"/>
      <c r="G2" s="23"/>
      <c r="H2" s="23"/>
    </row>
    <row r="3" spans="1:8" x14ac:dyDescent="0.25">
      <c r="A3" s="23" t="s">
        <v>76</v>
      </c>
      <c r="B3" s="23"/>
      <c r="C3" s="23"/>
      <c r="D3" s="23"/>
      <c r="E3" s="23"/>
      <c r="F3" s="23"/>
      <c r="G3" s="23"/>
      <c r="H3" s="23"/>
    </row>
    <row r="4" spans="1:8" s="18" customFormat="1" ht="15.75" x14ac:dyDescent="0.25">
      <c r="A4" s="2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/>
    </row>
    <row r="5" spans="1:8" x14ac:dyDescent="0.25">
      <c r="A5" s="23" t="s">
        <v>109</v>
      </c>
      <c r="B5" s="25">
        <f>'2'!D6/'2'!D7</f>
        <v>0.29772688324295471</v>
      </c>
      <c r="C5" s="25">
        <f>'2'!E6/'2'!E7</f>
        <v>0.38642600962036572</v>
      </c>
      <c r="D5" s="25">
        <f>'2'!F6/'2'!F7</f>
        <v>0.38074598984849128</v>
      </c>
      <c r="E5" s="25">
        <f>'2'!G6/'2'!G7</f>
        <v>0.33897457496864553</v>
      </c>
      <c r="F5" s="25">
        <f>'2'!H6/'2'!H7</f>
        <v>0.3292158316368321</v>
      </c>
      <c r="G5" s="25">
        <f>'2'!I6/'2'!I7</f>
        <v>0.30010412230650874</v>
      </c>
      <c r="H5" s="23"/>
    </row>
    <row r="6" spans="1:8" x14ac:dyDescent="0.25">
      <c r="A6" s="23" t="s">
        <v>71</v>
      </c>
      <c r="B6" s="25">
        <f>'2'!D24/'2'!D5</f>
        <v>0.44477861119656759</v>
      </c>
      <c r="C6" s="25">
        <f>'2'!E24/'2'!E5</f>
        <v>0.54060702957871509</v>
      </c>
      <c r="D6" s="25">
        <f>'2'!F24/'2'!F5</f>
        <v>0.54311172316295608</v>
      </c>
      <c r="E6" s="25">
        <f>'2'!G24/'2'!G5</f>
        <v>0.52499068362112999</v>
      </c>
      <c r="F6" s="25">
        <f>'2'!H24/'2'!H5</f>
        <v>0.53915645586010497</v>
      </c>
      <c r="G6" s="25">
        <f>'2'!I24/'2'!I5</f>
        <v>0.52894730174140536</v>
      </c>
      <c r="H6" s="23"/>
    </row>
    <row r="7" spans="1:8" x14ac:dyDescent="0.25">
      <c r="A7" s="23" t="s">
        <v>72</v>
      </c>
      <c r="B7" s="25">
        <f>'2'!D37/'2'!D5</f>
        <v>0.23686776744887805</v>
      </c>
      <c r="C7" s="25">
        <f>'2'!E37/'2'!E5</f>
        <v>0.22901517256056719</v>
      </c>
      <c r="D7" s="25">
        <f>'2'!F37/'2'!F5</f>
        <v>0.24328240834620704</v>
      </c>
      <c r="E7" s="25">
        <f>'2'!G37/'2'!G5</f>
        <v>0.28948458555790707</v>
      </c>
      <c r="F7" s="25">
        <f>'2'!H37/'2'!H5</f>
        <v>0.26873696666922808</v>
      </c>
      <c r="G7" s="25">
        <f>'2'!I37/'2'!I5</f>
        <v>0.13607104164777747</v>
      </c>
      <c r="H7" s="23"/>
    </row>
    <row r="8" spans="1:8" x14ac:dyDescent="0.25">
      <c r="A8" s="23" t="s">
        <v>110</v>
      </c>
      <c r="B8" s="25">
        <f ca="1">'2'!D37/'1'!D5</f>
        <v>1.2443851970980756E-2</v>
      </c>
      <c r="C8" s="25">
        <f ca="1">'2'!E37/'1'!E5</f>
        <v>1.3402212671365198E-2</v>
      </c>
      <c r="D8" s="25">
        <f ca="1">'2'!F37/'1'!F5</f>
        <v>1.2132078540740512E-2</v>
      </c>
      <c r="E8" s="25">
        <f ca="1">'2'!G37/'1'!G5</f>
        <v>1.2870418608587517E-2</v>
      </c>
      <c r="F8" s="25">
        <f ca="1">'2'!H37/'1'!H5</f>
        <v>1.1596091245532085E-2</v>
      </c>
      <c r="G8" s="25">
        <f ca="1">'2'!I37/'1'!I5</f>
        <v>5.2957527354870575E-3</v>
      </c>
      <c r="H8" s="23"/>
    </row>
    <row r="9" spans="1:8" x14ac:dyDescent="0.25">
      <c r="A9" s="23" t="s">
        <v>111</v>
      </c>
      <c r="B9" s="25">
        <f>'2'!D37/'1'!D33</f>
        <v>0.15215372414863804</v>
      </c>
      <c r="C9" s="25">
        <f>'2'!E37/'1'!E33</f>
        <v>0.17021332692939886</v>
      </c>
      <c r="D9" s="25">
        <f>'2'!F37/'1'!F33</f>
        <v>0.17178179849675668</v>
      </c>
      <c r="E9" s="25">
        <f>'2'!G37/'1'!G33</f>
        <v>0.1924812507540723</v>
      </c>
      <c r="F9" s="25">
        <f>'2'!H37/'1'!H33</f>
        <v>0.18513901440906402</v>
      </c>
      <c r="G9" s="25">
        <f>'2'!I37/'1'!I33</f>
        <v>9.7115873410090384E-2</v>
      </c>
      <c r="H9" s="23"/>
    </row>
    <row r="10" spans="1:8" x14ac:dyDescent="0.25">
      <c r="A10" s="23" t="s">
        <v>73</v>
      </c>
      <c r="B10" s="26">
        <v>0.12089999999999999</v>
      </c>
      <c r="C10" s="26">
        <v>0.13469999999999999</v>
      </c>
      <c r="D10" s="26">
        <v>0.10929999999999999</v>
      </c>
      <c r="E10" s="26">
        <v>0.1389</v>
      </c>
      <c r="F10" s="26">
        <v>0.11559999999999999</v>
      </c>
      <c r="G10" s="26">
        <v>0.11559999999999999</v>
      </c>
      <c r="H10" s="23"/>
    </row>
    <row r="11" spans="1:8" x14ac:dyDescent="0.25">
      <c r="A11" s="23" t="s">
        <v>112</v>
      </c>
      <c r="B11" s="26">
        <v>4.8899999999999999E-2</v>
      </c>
      <c r="C11" s="26">
        <v>4.7199999999999999E-2</v>
      </c>
      <c r="D11" s="26">
        <v>3.5799999999999998E-2</v>
      </c>
      <c r="E11" s="26">
        <v>4.9299999999999997E-2</v>
      </c>
      <c r="F11" s="26">
        <v>5.3100000000000001E-2</v>
      </c>
      <c r="G11" s="26">
        <v>5.3100000000000001E-2</v>
      </c>
      <c r="H11" s="23"/>
    </row>
    <row r="12" spans="1:8" x14ac:dyDescent="0.25">
      <c r="A12" s="23" t="s">
        <v>113</v>
      </c>
      <c r="B12" s="25">
        <f ca="1">'1'!D16/'1'!D27</f>
        <v>0.98307789893397601</v>
      </c>
      <c r="C12" s="25">
        <f ca="1">'1'!E16/'1'!E27</f>
        <v>0.98307789893397601</v>
      </c>
      <c r="D12" s="25">
        <f ca="1">'1'!F16/'1'!F27</f>
        <v>0.98307789893397601</v>
      </c>
      <c r="E12" s="25">
        <f ca="1">'1'!G16/'1'!G27</f>
        <v>0.98307789893397601</v>
      </c>
      <c r="F12" s="25">
        <f ca="1">'1'!H16/'1'!H27</f>
        <v>0.98307789893397601</v>
      </c>
      <c r="G12" s="25">
        <f ca="1">'1'!I16/'1'!I27</f>
        <v>0.98307789893397601</v>
      </c>
      <c r="H12" s="23"/>
    </row>
    <row r="13" spans="1:8" x14ac:dyDescent="0.25">
      <c r="A13" s="23"/>
      <c r="B13" s="23"/>
      <c r="C13" s="23"/>
      <c r="D13" s="23"/>
      <c r="E13" s="23"/>
      <c r="F13" s="23"/>
      <c r="G13" s="23"/>
      <c r="H13" s="23"/>
    </row>
    <row r="14" spans="1:8" x14ac:dyDescent="0.25">
      <c r="A14" s="23"/>
      <c r="B14" s="23"/>
      <c r="C14" s="23"/>
      <c r="D14" s="23"/>
      <c r="E14" s="23"/>
      <c r="F14" s="23"/>
      <c r="G14" s="23"/>
      <c r="H14" s="23"/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Capital</dc:creator>
  <cp:lastModifiedBy>Sunny</cp:lastModifiedBy>
  <dcterms:created xsi:type="dcterms:W3CDTF">2018-09-26T06:19:09Z</dcterms:created>
  <dcterms:modified xsi:type="dcterms:W3CDTF">2020-04-12T14:23:29Z</dcterms:modified>
</cp:coreProperties>
</file>