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j6d+wehNe8b0wFosM266D/nk10Pg=="/>
    </ext>
  </extLst>
</workbook>
</file>

<file path=xl/calcChain.xml><?xml version="1.0" encoding="utf-8"?>
<calcChain xmlns="http://schemas.openxmlformats.org/spreadsheetml/2006/main">
  <c r="F8" i="4" l="1"/>
  <c r="B8" i="4"/>
  <c r="D7" i="4"/>
  <c r="G44" i="3"/>
  <c r="F44" i="3"/>
  <c r="E44" i="3"/>
  <c r="D44" i="3"/>
  <c r="C44" i="3"/>
  <c r="B44" i="3"/>
  <c r="G38" i="3"/>
  <c r="F38" i="3"/>
  <c r="E38" i="3"/>
  <c r="D38" i="3"/>
  <c r="C38" i="3"/>
  <c r="B38" i="3"/>
  <c r="G23" i="3"/>
  <c r="F23" i="3"/>
  <c r="E23" i="3"/>
  <c r="D23" i="3"/>
  <c r="C23" i="3"/>
  <c r="B23" i="3"/>
  <c r="F12" i="3"/>
  <c r="F43" i="3" s="1"/>
  <c r="B12" i="3"/>
  <c r="B43" i="3" s="1"/>
  <c r="G10" i="3"/>
  <c r="G12" i="3" s="1"/>
  <c r="F10" i="3"/>
  <c r="E10" i="3"/>
  <c r="E12" i="3" s="1"/>
  <c r="D10" i="3"/>
  <c r="D12" i="3" s="1"/>
  <c r="C10" i="3"/>
  <c r="C12" i="3" s="1"/>
  <c r="B10" i="3"/>
  <c r="G27" i="2"/>
  <c r="F27" i="2"/>
  <c r="E27" i="2"/>
  <c r="D27" i="2"/>
  <c r="C27" i="2"/>
  <c r="B27" i="2"/>
  <c r="G20" i="2"/>
  <c r="F20" i="2"/>
  <c r="E20" i="2"/>
  <c r="D20" i="2"/>
  <c r="C20" i="2"/>
  <c r="B20" i="2"/>
  <c r="G10" i="2"/>
  <c r="F10" i="2"/>
  <c r="E10" i="2"/>
  <c r="D10" i="2"/>
  <c r="C10" i="2"/>
  <c r="B10" i="2"/>
  <c r="G8" i="2"/>
  <c r="G13" i="2" s="1"/>
  <c r="F8" i="2"/>
  <c r="F13" i="2" s="1"/>
  <c r="E8" i="2"/>
  <c r="E13" i="2" s="1"/>
  <c r="D8" i="2"/>
  <c r="D13" i="2" s="1"/>
  <c r="C8" i="2"/>
  <c r="C13" i="2" s="1"/>
  <c r="B8" i="2"/>
  <c r="B13" i="2" s="1"/>
  <c r="H50" i="1"/>
  <c r="G50" i="1"/>
  <c r="F50" i="1"/>
  <c r="E50" i="1"/>
  <c r="D50" i="1"/>
  <c r="C50" i="1"/>
  <c r="B50" i="1"/>
  <c r="F46" i="1"/>
  <c r="F47" i="1" s="1"/>
  <c r="B46" i="1"/>
  <c r="B47" i="1" s="1"/>
  <c r="H39" i="1"/>
  <c r="H46" i="1" s="1"/>
  <c r="G39" i="1"/>
  <c r="G7" i="4" s="1"/>
  <c r="F39" i="1"/>
  <c r="F7" i="4" s="1"/>
  <c r="E39" i="1"/>
  <c r="E46" i="1" s="1"/>
  <c r="D39" i="1"/>
  <c r="D46" i="1" s="1"/>
  <c r="C39" i="1"/>
  <c r="C7" i="4" s="1"/>
  <c r="B39" i="1"/>
  <c r="B7" i="4" s="1"/>
  <c r="H37" i="1"/>
  <c r="D37" i="1"/>
  <c r="H32" i="1"/>
  <c r="G32" i="1"/>
  <c r="G37" i="1" s="1"/>
  <c r="F32" i="1"/>
  <c r="F37" i="1" s="1"/>
  <c r="E32" i="1"/>
  <c r="E37" i="1" s="1"/>
  <c r="D32" i="1"/>
  <c r="C32" i="1"/>
  <c r="C37" i="1" s="1"/>
  <c r="B32" i="1"/>
  <c r="B37" i="1" s="1"/>
  <c r="H24" i="1"/>
  <c r="G24" i="1"/>
  <c r="F24" i="1"/>
  <c r="E24" i="1"/>
  <c r="D24" i="1"/>
  <c r="C24" i="1"/>
  <c r="B24" i="1"/>
  <c r="E20" i="1"/>
  <c r="H14" i="1"/>
  <c r="G14" i="1"/>
  <c r="G8" i="4" s="1"/>
  <c r="F14" i="1"/>
  <c r="E14" i="1"/>
  <c r="E8" i="4" s="1"/>
  <c r="D14" i="1"/>
  <c r="D8" i="4" s="1"/>
  <c r="C14" i="1"/>
  <c r="C8" i="4" s="1"/>
  <c r="B14" i="1"/>
  <c r="H6" i="1"/>
  <c r="H20" i="1" s="1"/>
  <c r="G6" i="1"/>
  <c r="G20" i="1" s="1"/>
  <c r="F6" i="1"/>
  <c r="F20" i="1" s="1"/>
  <c r="E6" i="1"/>
  <c r="D6" i="1"/>
  <c r="D20" i="1" s="1"/>
  <c r="C6" i="1"/>
  <c r="C20" i="1" s="1"/>
  <c r="B6" i="1"/>
  <c r="B20" i="1" s="1"/>
  <c r="G17" i="2" l="1"/>
  <c r="G19" i="2" s="1"/>
  <c r="G24" i="2" s="1"/>
  <c r="G10" i="4"/>
  <c r="D47" i="1"/>
  <c r="D49" i="1"/>
  <c r="H49" i="1"/>
  <c r="H47" i="1"/>
  <c r="D10" i="4"/>
  <c r="D17" i="2"/>
  <c r="D19" i="2" s="1"/>
  <c r="D24" i="2" s="1"/>
  <c r="D43" i="3"/>
  <c r="D39" i="3"/>
  <c r="D41" i="3" s="1"/>
  <c r="C17" i="2"/>
  <c r="C19" i="2" s="1"/>
  <c r="C24" i="2" s="1"/>
  <c r="C10" i="4"/>
  <c r="G43" i="3"/>
  <c r="G39" i="3"/>
  <c r="G41" i="3" s="1"/>
  <c r="E47" i="1"/>
  <c r="E49" i="1"/>
  <c r="E10" i="4"/>
  <c r="E17" i="2"/>
  <c r="E19" i="2" s="1"/>
  <c r="E24" i="2" s="1"/>
  <c r="E43" i="3"/>
  <c r="E39" i="3"/>
  <c r="E41" i="3" s="1"/>
  <c r="C43" i="3"/>
  <c r="C39" i="3"/>
  <c r="C41" i="3" s="1"/>
  <c r="B10" i="4"/>
  <c r="B17" i="2"/>
  <c r="B19" i="2" s="1"/>
  <c r="B24" i="2" s="1"/>
  <c r="F17" i="2"/>
  <c r="F19" i="2" s="1"/>
  <c r="F24" i="2" s="1"/>
  <c r="F10" i="4"/>
  <c r="C46" i="1"/>
  <c r="G46" i="1"/>
  <c r="E7" i="4"/>
  <c r="B49" i="1"/>
  <c r="F49" i="1"/>
  <c r="B39" i="3"/>
  <c r="B41" i="3" s="1"/>
  <c r="F39" i="3"/>
  <c r="F41" i="3" s="1"/>
  <c r="G49" i="1" l="1"/>
  <c r="G47" i="1"/>
  <c r="C49" i="1"/>
  <c r="C47" i="1"/>
  <c r="C11" i="4"/>
  <c r="C9" i="4"/>
  <c r="C5" i="4"/>
  <c r="C26" i="2"/>
  <c r="C6" i="4"/>
  <c r="B11" i="4"/>
  <c r="B9" i="4"/>
  <c r="B5" i="4"/>
  <c r="B26" i="2"/>
  <c r="B6" i="4"/>
  <c r="D26" i="2"/>
  <c r="D6" i="4"/>
  <c r="D11" i="4"/>
  <c r="D9" i="4"/>
  <c r="D5" i="4"/>
  <c r="E6" i="4"/>
  <c r="E11" i="4"/>
  <c r="E9" i="4"/>
  <c r="E5" i="4"/>
  <c r="E26" i="2"/>
  <c r="F11" i="4"/>
  <c r="F9" i="4"/>
  <c r="F5" i="4"/>
  <c r="F26" i="2"/>
  <c r="F6" i="4"/>
  <c r="G11" i="4"/>
  <c r="G9" i="4"/>
  <c r="G5" i="4"/>
  <c r="G26" i="2"/>
  <c r="G6" i="4"/>
</calcChain>
</file>

<file path=xl/sharedStrings.xml><?xml version="1.0" encoding="utf-8"?>
<sst xmlns="http://schemas.openxmlformats.org/spreadsheetml/2006/main" count="109" uniqueCount="103">
  <si>
    <t>Orion Pharma Limited</t>
  </si>
  <si>
    <t>Balance Sheet</t>
  </si>
  <si>
    <t>not checked</t>
  </si>
  <si>
    <t>Income Statement</t>
  </si>
  <si>
    <t>As at year end</t>
  </si>
  <si>
    <t>Cash Flow Statement</t>
  </si>
  <si>
    <t>ASSETS</t>
  </si>
  <si>
    <t>Net Revenues</t>
  </si>
  <si>
    <t>NON CURRENT ASSETS</t>
  </si>
  <si>
    <t>Cost of goods sold</t>
  </si>
  <si>
    <t>Cost of power generation</t>
  </si>
  <si>
    <t>Net Cash Flows - Operating Activities</t>
  </si>
  <si>
    <t>Gross Profit</t>
  </si>
  <si>
    <t xml:space="preserve">Cash Generated from Operations </t>
  </si>
  <si>
    <t>Cash received from customers and others</t>
  </si>
  <si>
    <t>propety , plant &amp; equipment</t>
  </si>
  <si>
    <t>Cash paid to supplies and others</t>
  </si>
  <si>
    <t>Cash payment for operating expenses</t>
  </si>
  <si>
    <t>Construction work progress</t>
  </si>
  <si>
    <t>Operating Income/(Expenses)</t>
  </si>
  <si>
    <t>Investment in subsidiaries</t>
  </si>
  <si>
    <t>Intangible Assest</t>
  </si>
  <si>
    <t>General &amp; Administration expenses</t>
  </si>
  <si>
    <t>Income taxes paid</t>
  </si>
  <si>
    <t>Investment in associates</t>
  </si>
  <si>
    <t>Selling &amp; Distribution expenses</t>
  </si>
  <si>
    <t>Operating Profit</t>
  </si>
  <si>
    <t>Other investment</t>
  </si>
  <si>
    <t>CURRENT ASSETS</t>
  </si>
  <si>
    <t>Net Cash Flows - Investment Activities</t>
  </si>
  <si>
    <t>Non-Operating Income/(Expenses)</t>
  </si>
  <si>
    <t>Acuisition of property , plant &amp; equipment</t>
  </si>
  <si>
    <t>Financial Expenses</t>
  </si>
  <si>
    <t>Capital work in progress</t>
  </si>
  <si>
    <t>Inventories</t>
  </si>
  <si>
    <t>Investment in securities and associates</t>
  </si>
  <si>
    <t>Interest and other Income</t>
  </si>
  <si>
    <t>Increase in subsidiries &amp; associates</t>
  </si>
  <si>
    <t>Trade and other receivables</t>
  </si>
  <si>
    <t>Profit Before contribution to WPPF</t>
  </si>
  <si>
    <t>Increase in other investmet</t>
  </si>
  <si>
    <t>Proceeds from investment in FDR</t>
  </si>
  <si>
    <t>Advances,deposit &amp; prepayments</t>
  </si>
  <si>
    <t xml:space="preserve">Dividends received </t>
  </si>
  <si>
    <t>Proceed from sales of PPE</t>
  </si>
  <si>
    <t>Workers profit participating fund</t>
  </si>
  <si>
    <t>Fixed deposit with banks</t>
  </si>
  <si>
    <t>Profit Before Taxation</t>
  </si>
  <si>
    <t>Cash &amp; cash equivalents</t>
  </si>
  <si>
    <t>Net Cash Flows - Financing Activities</t>
  </si>
  <si>
    <t>Provision for Taxation</t>
  </si>
  <si>
    <t>Long term Loan received/paid</t>
  </si>
  <si>
    <t>short term Loan received/paid</t>
  </si>
  <si>
    <t>Current tax expenses</t>
  </si>
  <si>
    <t>Share Issue cost</t>
  </si>
  <si>
    <t>Liabilities and Capital</t>
  </si>
  <si>
    <t>Proceeds from ordinary share capital</t>
  </si>
  <si>
    <t>Deferred tax income /(expense)</t>
  </si>
  <si>
    <t>Tax paid on share premium</t>
  </si>
  <si>
    <t>Net Profit</t>
  </si>
  <si>
    <t>Advance against equity</t>
  </si>
  <si>
    <t>Proceeds from share premium</t>
  </si>
  <si>
    <t>Liabilities</t>
  </si>
  <si>
    <t>Interest paid</t>
  </si>
  <si>
    <t>Dividends paid</t>
  </si>
  <si>
    <t>Earnings per share (par value Taka 10)</t>
  </si>
  <si>
    <t>Non Current Liabilities</t>
  </si>
  <si>
    <t>Finanacial expenses paid</t>
  </si>
  <si>
    <t>Proceeds from redemable preference share</t>
  </si>
  <si>
    <t>Prior year adjustment</t>
  </si>
  <si>
    <t>Redeemable preference shares</t>
  </si>
  <si>
    <t>provision for decommissioning of assests</t>
  </si>
  <si>
    <t>Shares to Calculate EPS</t>
  </si>
  <si>
    <t>long term Loan</t>
  </si>
  <si>
    <t>Net Change in Cash Flows</t>
  </si>
  <si>
    <t>Fanance lease obligation</t>
  </si>
  <si>
    <t>Employee benefits</t>
  </si>
  <si>
    <t>Cash and Cash Equivalents at Beginning Period</t>
  </si>
  <si>
    <t>Cash and Cash Equivalents at End of Period</t>
  </si>
  <si>
    <t>Deferred tax liability</t>
  </si>
  <si>
    <t>Current Liabilities</t>
  </si>
  <si>
    <t>Net Operating Cash Flow Per Share</t>
  </si>
  <si>
    <t>Short Term loan</t>
  </si>
  <si>
    <t>Current portion of term loan</t>
  </si>
  <si>
    <t>Trade&amp; other payables</t>
  </si>
  <si>
    <t>Accured expenses</t>
  </si>
  <si>
    <t>Shares to Calculate NOCFPS</t>
  </si>
  <si>
    <t>Shareholders’ Equity</t>
  </si>
  <si>
    <t>Share Capital</t>
  </si>
  <si>
    <t>Share premium</t>
  </si>
  <si>
    <t>Reserves</t>
  </si>
  <si>
    <t>Retained Earnings</t>
  </si>
  <si>
    <t>Non controlling interest</t>
  </si>
  <si>
    <t>Ratio</t>
  </si>
  <si>
    <t>Return on Asset (ROA)</t>
  </si>
  <si>
    <t>Net assets value per share</t>
  </si>
  <si>
    <t>Return on Equity (ROE)</t>
  </si>
  <si>
    <t>Shares to calculate NAVPS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</si>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</sst>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mbria"/>
    </font>
    <font>
      <b/>
      <sz val="11"/>
      <color theme="1"/>
      <name val="Cambria"/>
    </font>
    <font>
      <b/>
      <u/>
      <sz val="11"/>
      <color theme="1"/>
      <name val="Calibri"/>
    </font>
    <font>
      <sz val="12"/>
      <color theme="0"/>
      <name val="Cambria"/>
    </font>
    <font>
      <sz val="12"/>
      <color theme="1"/>
      <name val="Calibri"/>
    </font>
    <font>
      <b/>
      <u/>
      <sz val="12"/>
      <color theme="1"/>
      <name val="Calibri"/>
    </font>
    <font>
      <b/>
      <sz val="14"/>
      <color theme="1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0" fontId="1" fillId="0" borderId="1" xfId="0" applyFont="1" applyBorder="1"/>
    <xf numFmtId="0" fontId="7" fillId="0" borderId="0" xfId="0" applyFont="1"/>
    <xf numFmtId="0" fontId="4" fillId="0" borderId="0" xfId="0" applyFont="1" applyAlignment="1">
      <alignment horizontal="left" vertical="center"/>
    </xf>
    <xf numFmtId="0" fontId="1" fillId="0" borderId="2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164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horizontal="left"/>
    </xf>
    <xf numFmtId="2" fontId="1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right"/>
    </xf>
    <xf numFmtId="10" fontId="4" fillId="0" borderId="0" xfId="0" applyNumberFormat="1" applyFont="1"/>
    <xf numFmtId="43" fontId="6" fillId="0" borderId="0" xfId="0" applyNumberFormat="1" applyFont="1"/>
    <xf numFmtId="0" fontId="11" fillId="0" borderId="0" xfId="0" applyFont="1"/>
    <xf numFmtId="2" fontId="4" fillId="0" borderId="0" xfId="0" applyNumberFormat="1" applyFont="1"/>
    <xf numFmtId="164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39.625" customWidth="1"/>
    <col min="2" max="4" width="16.375" customWidth="1"/>
    <col min="5" max="5" width="17" customWidth="1"/>
    <col min="6" max="8" width="16.375" customWidth="1"/>
    <col min="9" max="26" width="7.62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D2" s="3" t="s">
        <v>2</v>
      </c>
    </row>
    <row r="3" spans="1:9" x14ac:dyDescent="0.25">
      <c r="A3" s="1" t="s">
        <v>4</v>
      </c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</row>
    <row r="4" spans="1:9" x14ac:dyDescent="0.25"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6</v>
      </c>
      <c r="B5" s="6"/>
      <c r="C5" s="6"/>
      <c r="D5" s="6"/>
      <c r="E5" s="6"/>
      <c r="F5" s="6"/>
      <c r="G5" s="6"/>
    </row>
    <row r="6" spans="1:9" x14ac:dyDescent="0.25">
      <c r="A6" s="8" t="s">
        <v>8</v>
      </c>
      <c r="B6" s="6">
        <f t="shared" ref="B6:H6" si="0">SUM(B7:B12)</f>
        <v>21767428980</v>
      </c>
      <c r="C6" s="6">
        <f t="shared" si="0"/>
        <v>19195721044</v>
      </c>
      <c r="D6" s="6">
        <f t="shared" si="0"/>
        <v>19195721044</v>
      </c>
      <c r="E6" s="6">
        <f t="shared" si="0"/>
        <v>18286613234</v>
      </c>
      <c r="F6" s="6">
        <f t="shared" si="0"/>
        <v>18199055362</v>
      </c>
      <c r="G6" s="6">
        <f t="shared" si="0"/>
        <v>11096227931</v>
      </c>
      <c r="H6" s="6">
        <f t="shared" si="0"/>
        <v>12040783721</v>
      </c>
    </row>
    <row r="7" spans="1:9" x14ac:dyDescent="0.2">
      <c r="A7" s="9" t="s">
        <v>15</v>
      </c>
      <c r="B7" s="5">
        <v>15325310033</v>
      </c>
      <c r="C7" s="5">
        <v>14906497266</v>
      </c>
      <c r="D7" s="5">
        <v>14906497266</v>
      </c>
      <c r="E7" s="5">
        <v>14058343412</v>
      </c>
      <c r="F7" s="5">
        <v>13555928520</v>
      </c>
      <c r="G7" s="5">
        <v>4809521233</v>
      </c>
      <c r="H7" s="5">
        <v>5246736287</v>
      </c>
    </row>
    <row r="8" spans="1:9" x14ac:dyDescent="0.25">
      <c r="A8" s="3" t="s">
        <v>18</v>
      </c>
      <c r="B8" s="5">
        <v>944048239</v>
      </c>
      <c r="C8" s="5">
        <v>1210675986</v>
      </c>
      <c r="D8" s="5">
        <v>1210675986</v>
      </c>
      <c r="E8" s="5">
        <v>1591424708</v>
      </c>
      <c r="F8" s="5">
        <v>2201030644</v>
      </c>
      <c r="G8" s="5">
        <v>2836431969</v>
      </c>
      <c r="H8" s="5">
        <v>3369075037</v>
      </c>
    </row>
    <row r="9" spans="1:9" x14ac:dyDescent="0.25">
      <c r="A9" s="3" t="s">
        <v>20</v>
      </c>
      <c r="B9" s="5">
        <v>2838596893</v>
      </c>
      <c r="C9" s="5"/>
      <c r="D9" s="5">
        <v>2917551794</v>
      </c>
      <c r="E9" s="5">
        <v>0</v>
      </c>
      <c r="F9" s="5"/>
      <c r="G9" s="5">
        <v>1017000000</v>
      </c>
      <c r="H9" s="5">
        <v>1017000000</v>
      </c>
    </row>
    <row r="10" spans="1:9" x14ac:dyDescent="0.25">
      <c r="A10" s="3" t="s">
        <v>21</v>
      </c>
      <c r="B10" s="5">
        <v>2635738</v>
      </c>
      <c r="C10" s="5">
        <v>2108590</v>
      </c>
      <c r="D10" s="5">
        <v>2108590</v>
      </c>
      <c r="E10" s="5">
        <v>0</v>
      </c>
      <c r="F10" s="5"/>
      <c r="G10" s="5">
        <v>0</v>
      </c>
    </row>
    <row r="11" spans="1:9" x14ac:dyDescent="0.25">
      <c r="A11" s="3" t="s">
        <v>24</v>
      </c>
      <c r="B11" s="5">
        <v>2656838077</v>
      </c>
      <c r="C11" s="5">
        <v>2917551794</v>
      </c>
      <c r="D11" s="5">
        <v>158887408</v>
      </c>
      <c r="E11" s="5">
        <v>319403000</v>
      </c>
      <c r="F11" s="5">
        <v>256054000</v>
      </c>
      <c r="G11" s="5">
        <v>260041000</v>
      </c>
      <c r="H11" s="5">
        <v>254282000</v>
      </c>
    </row>
    <row r="12" spans="1:9" x14ac:dyDescent="0.25">
      <c r="A12" s="3" t="s">
        <v>27</v>
      </c>
      <c r="B12" s="5">
        <v>0</v>
      </c>
      <c r="C12" s="5">
        <v>158887408</v>
      </c>
      <c r="D12" s="5">
        <v>0</v>
      </c>
      <c r="E12" s="5">
        <v>2317442114</v>
      </c>
      <c r="F12" s="5">
        <v>2186042198</v>
      </c>
      <c r="G12" s="5">
        <v>2173233729</v>
      </c>
      <c r="H12" s="5">
        <v>2153690397</v>
      </c>
    </row>
    <row r="13" spans="1:9" ht="14.25" x14ac:dyDescent="0.2">
      <c r="B13" s="5"/>
      <c r="C13" s="5"/>
      <c r="D13" s="5"/>
      <c r="E13" s="5"/>
      <c r="F13" s="5"/>
    </row>
    <row r="14" spans="1:9" x14ac:dyDescent="0.25">
      <c r="A14" s="8" t="s">
        <v>28</v>
      </c>
      <c r="B14" s="6">
        <f t="shared" ref="B14:H14" si="1">SUM(B15:B19)</f>
        <v>3986771980</v>
      </c>
      <c r="C14" s="6">
        <f t="shared" si="1"/>
        <v>6896605799</v>
      </c>
      <c r="D14" s="6">
        <f t="shared" si="1"/>
        <v>6896605799</v>
      </c>
      <c r="E14" s="6">
        <f t="shared" si="1"/>
        <v>8603292025</v>
      </c>
      <c r="F14" s="6">
        <f t="shared" si="1"/>
        <v>9963731093</v>
      </c>
      <c r="G14" s="6">
        <f t="shared" si="1"/>
        <v>6795570490</v>
      </c>
      <c r="H14" s="6">
        <f t="shared" si="1"/>
        <v>7242106413</v>
      </c>
    </row>
    <row r="15" spans="1:9" x14ac:dyDescent="0.25">
      <c r="A15" s="3" t="s">
        <v>34</v>
      </c>
      <c r="B15" s="5">
        <v>454601408</v>
      </c>
      <c r="C15" s="5">
        <v>442938503</v>
      </c>
      <c r="D15" s="5">
        <v>442938503</v>
      </c>
      <c r="E15" s="5">
        <v>681075164</v>
      </c>
      <c r="F15" s="5">
        <v>1017944110</v>
      </c>
      <c r="G15" s="5">
        <v>271925189</v>
      </c>
      <c r="H15" s="5">
        <v>270587251</v>
      </c>
    </row>
    <row r="16" spans="1:9" x14ac:dyDescent="0.25">
      <c r="A16" s="3" t="s">
        <v>38</v>
      </c>
      <c r="B16" s="5">
        <v>1940165721</v>
      </c>
      <c r="C16" s="5">
        <v>5126681612</v>
      </c>
      <c r="D16" s="5">
        <v>5126681612</v>
      </c>
      <c r="E16" s="5">
        <v>6807087245</v>
      </c>
      <c r="F16" s="5">
        <v>7845637156</v>
      </c>
      <c r="G16" s="5">
        <v>5524979159</v>
      </c>
      <c r="H16" s="5">
        <v>6020796815</v>
      </c>
    </row>
    <row r="17" spans="1:26" x14ac:dyDescent="0.25">
      <c r="A17" s="3" t="s">
        <v>42</v>
      </c>
      <c r="B17" s="5">
        <v>381971663</v>
      </c>
      <c r="C17" s="5">
        <v>367639309</v>
      </c>
      <c r="D17" s="5">
        <v>367639309</v>
      </c>
      <c r="E17" s="5">
        <v>872933890</v>
      </c>
      <c r="F17" s="5">
        <v>814201012</v>
      </c>
      <c r="G17" s="5">
        <v>658445869</v>
      </c>
      <c r="H17" s="5">
        <v>907965205</v>
      </c>
    </row>
    <row r="18" spans="1:26" x14ac:dyDescent="0.25">
      <c r="A18" s="3" t="s">
        <v>46</v>
      </c>
      <c r="B18" s="5">
        <v>573432549</v>
      </c>
      <c r="C18" s="5">
        <v>570819288</v>
      </c>
      <c r="D18" s="5">
        <v>570819288</v>
      </c>
      <c r="E18" s="5">
        <v>6757702</v>
      </c>
      <c r="F18" s="5">
        <v>7145845</v>
      </c>
      <c r="G18" s="5">
        <v>7565262</v>
      </c>
      <c r="H18" s="5">
        <v>12028336</v>
      </c>
    </row>
    <row r="19" spans="1:26" x14ac:dyDescent="0.25">
      <c r="A19" s="12" t="s">
        <v>48</v>
      </c>
      <c r="B19" s="5">
        <v>636600639</v>
      </c>
      <c r="C19" s="5">
        <v>388527087</v>
      </c>
      <c r="D19" s="5">
        <v>388527087</v>
      </c>
      <c r="E19" s="5">
        <v>235438024</v>
      </c>
      <c r="F19" s="5">
        <v>278802970</v>
      </c>
      <c r="G19" s="5">
        <v>332655011</v>
      </c>
      <c r="H19" s="5">
        <v>30728806</v>
      </c>
    </row>
    <row r="20" spans="1:26" x14ac:dyDescent="0.25">
      <c r="A20" s="1"/>
      <c r="B20" s="6">
        <f t="shared" ref="B20:H20" si="2">B6+B14</f>
        <v>25754200960</v>
      </c>
      <c r="C20" s="6">
        <f t="shared" si="2"/>
        <v>26092326843</v>
      </c>
      <c r="D20" s="6">
        <f t="shared" si="2"/>
        <v>26092326843</v>
      </c>
      <c r="E20" s="6">
        <f t="shared" si="2"/>
        <v>26889905259</v>
      </c>
      <c r="F20" s="6">
        <f t="shared" si="2"/>
        <v>28162786455</v>
      </c>
      <c r="G20" s="6">
        <f t="shared" si="2"/>
        <v>17891798421</v>
      </c>
      <c r="H20" s="6">
        <f t="shared" si="2"/>
        <v>19282890134</v>
      </c>
    </row>
    <row r="21" spans="1:26" ht="15.75" customHeight="1" x14ac:dyDescent="0.2">
      <c r="B21" s="5"/>
      <c r="C21" s="5"/>
      <c r="D21" s="5"/>
      <c r="E21" s="5"/>
      <c r="F21" s="5"/>
    </row>
    <row r="22" spans="1:26" ht="15.75" customHeight="1" x14ac:dyDescent="0.25">
      <c r="A22" s="13" t="s">
        <v>55</v>
      </c>
      <c r="B22" s="14"/>
      <c r="C22" s="14"/>
      <c r="D22" s="14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5">
      <c r="A23" s="16" t="s">
        <v>62</v>
      </c>
      <c r="B23" s="14"/>
      <c r="C23" s="14"/>
      <c r="D23" s="14"/>
      <c r="E23" s="14"/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5">
      <c r="A24" s="8" t="s">
        <v>66</v>
      </c>
      <c r="B24" s="6">
        <f t="shared" ref="B24:H24" si="3">SUM(B25:B30)</f>
        <v>4852126310</v>
      </c>
      <c r="C24" s="6">
        <f t="shared" si="3"/>
        <v>6344129663</v>
      </c>
      <c r="D24" s="6">
        <f t="shared" si="3"/>
        <v>6344129662</v>
      </c>
      <c r="E24" s="6">
        <f t="shared" si="3"/>
        <v>5663366764</v>
      </c>
      <c r="F24" s="6">
        <f t="shared" si="3"/>
        <v>5175148658</v>
      </c>
      <c r="G24" s="6">
        <f t="shared" si="3"/>
        <v>2316339545</v>
      </c>
      <c r="H24" s="6">
        <f t="shared" si="3"/>
        <v>5091407432</v>
      </c>
    </row>
    <row r="25" spans="1:26" ht="15.75" customHeight="1" x14ac:dyDescent="0.25">
      <c r="A25" s="3" t="s">
        <v>70</v>
      </c>
      <c r="B25" s="5">
        <v>1000000000</v>
      </c>
      <c r="C25" s="5">
        <v>1000000000</v>
      </c>
      <c r="D25" s="5">
        <v>1000000000</v>
      </c>
      <c r="E25" s="5">
        <v>500000000</v>
      </c>
      <c r="F25" s="5">
        <v>500000000</v>
      </c>
      <c r="G25" s="5">
        <v>0</v>
      </c>
    </row>
    <row r="26" spans="1:26" ht="15.75" customHeight="1" x14ac:dyDescent="0.25">
      <c r="A26" s="3" t="s">
        <v>71</v>
      </c>
      <c r="B26" s="5">
        <v>3642348057</v>
      </c>
      <c r="C26" s="5">
        <v>5131930561</v>
      </c>
      <c r="D26" s="5">
        <v>121977733</v>
      </c>
      <c r="E26" s="5">
        <v>143405563</v>
      </c>
      <c r="F26" s="5">
        <v>143405563</v>
      </c>
      <c r="G26" s="5">
        <v>0</v>
      </c>
    </row>
    <row r="27" spans="1:26" ht="15.75" customHeight="1" x14ac:dyDescent="0.25">
      <c r="A27" s="3" t="s">
        <v>73</v>
      </c>
      <c r="B27" s="5">
        <v>104736755</v>
      </c>
      <c r="C27" s="5">
        <v>121977733</v>
      </c>
      <c r="D27" s="5">
        <v>5131930561</v>
      </c>
      <c r="E27" s="5">
        <v>4925434529</v>
      </c>
      <c r="F27" s="5">
        <v>4428289449</v>
      </c>
      <c r="G27" s="5">
        <v>2207425348</v>
      </c>
      <c r="H27" s="5">
        <v>4940720955</v>
      </c>
    </row>
    <row r="28" spans="1:26" ht="15.75" customHeight="1" x14ac:dyDescent="0.25">
      <c r="A28" s="3" t="s">
        <v>75</v>
      </c>
      <c r="B28" s="5"/>
      <c r="C28" s="5"/>
      <c r="D28" s="5"/>
      <c r="E28" s="5"/>
      <c r="F28" s="5"/>
      <c r="G28" s="5"/>
      <c r="H28" s="5">
        <v>26573217</v>
      </c>
    </row>
    <row r="29" spans="1:26" ht="15.75" customHeight="1" x14ac:dyDescent="0.25">
      <c r="A29" s="3" t="s">
        <v>76</v>
      </c>
      <c r="B29" s="5">
        <v>18931086</v>
      </c>
      <c r="C29" s="5">
        <v>16802277</v>
      </c>
      <c r="D29" s="5">
        <v>16802277</v>
      </c>
      <c r="E29" s="5">
        <v>19989957</v>
      </c>
      <c r="F29" s="5">
        <v>23666139</v>
      </c>
      <c r="G29" s="5">
        <v>29919147</v>
      </c>
      <c r="H29" s="5">
        <v>25886783</v>
      </c>
    </row>
    <row r="30" spans="1:26" ht="15.75" customHeight="1" x14ac:dyDescent="0.25">
      <c r="A30" s="3" t="s">
        <v>79</v>
      </c>
      <c r="B30" s="5">
        <v>86110412</v>
      </c>
      <c r="C30" s="5">
        <v>73419092</v>
      </c>
      <c r="D30" s="5">
        <v>73419091</v>
      </c>
      <c r="E30" s="5">
        <v>74536715</v>
      </c>
      <c r="F30" s="5">
        <v>79787507</v>
      </c>
      <c r="G30" s="5">
        <v>78995050</v>
      </c>
      <c r="H30" s="5">
        <v>98226477</v>
      </c>
    </row>
    <row r="31" spans="1:26" ht="15.75" customHeight="1" x14ac:dyDescent="0.2">
      <c r="B31" s="5"/>
      <c r="C31" s="5"/>
      <c r="D31" s="5"/>
      <c r="E31" s="5"/>
      <c r="F31" s="5"/>
    </row>
    <row r="32" spans="1:26" ht="15.75" customHeight="1" x14ac:dyDescent="0.25">
      <c r="A32" s="8" t="s">
        <v>80</v>
      </c>
      <c r="B32" s="6">
        <f t="shared" ref="B32:H32" si="4">SUM(B33:B36)</f>
        <v>5026600941</v>
      </c>
      <c r="C32" s="6">
        <f t="shared" si="4"/>
        <v>3196258970</v>
      </c>
      <c r="D32" s="6">
        <f t="shared" si="4"/>
        <v>3196258971</v>
      </c>
      <c r="E32" s="6">
        <f t="shared" si="4"/>
        <v>4010412475</v>
      </c>
      <c r="F32" s="6">
        <f t="shared" si="4"/>
        <v>5422503589</v>
      </c>
      <c r="G32" s="6">
        <f t="shared" si="4"/>
        <v>2976759470</v>
      </c>
      <c r="H32" s="6">
        <f t="shared" si="4"/>
        <v>0</v>
      </c>
    </row>
    <row r="33" spans="1:8" ht="15.75" customHeight="1" x14ac:dyDescent="0.25">
      <c r="A33" s="3" t="s">
        <v>82</v>
      </c>
      <c r="B33" s="5">
        <v>529466134</v>
      </c>
      <c r="C33" s="5">
        <v>1406630738</v>
      </c>
      <c r="D33" s="5">
        <v>1406630738</v>
      </c>
      <c r="E33" s="5">
        <v>833781938</v>
      </c>
      <c r="F33" s="5">
        <v>1829112606</v>
      </c>
      <c r="G33" s="5">
        <v>2238473219</v>
      </c>
    </row>
    <row r="34" spans="1:8" ht="15.75" customHeight="1" x14ac:dyDescent="0.25">
      <c r="A34" s="3" t="s">
        <v>83</v>
      </c>
      <c r="B34" s="5">
        <v>2694825318</v>
      </c>
      <c r="C34" s="5">
        <v>0</v>
      </c>
      <c r="D34" s="5">
        <v>715992142</v>
      </c>
      <c r="E34" s="5">
        <v>0</v>
      </c>
      <c r="F34" s="5">
        <v>0</v>
      </c>
      <c r="G34" s="5">
        <v>0</v>
      </c>
    </row>
    <row r="35" spans="1:8" ht="15.75" customHeight="1" x14ac:dyDescent="0.25">
      <c r="A35" s="3" t="s">
        <v>84</v>
      </c>
      <c r="B35" s="5">
        <v>613542427</v>
      </c>
      <c r="C35" s="5">
        <v>715992142</v>
      </c>
      <c r="D35" s="5">
        <v>0</v>
      </c>
      <c r="E35" s="5">
        <v>834243837</v>
      </c>
      <c r="F35" s="19">
        <v>2890212047</v>
      </c>
      <c r="G35" s="5">
        <v>506384796</v>
      </c>
    </row>
    <row r="36" spans="1:8" ht="15.75" customHeight="1" x14ac:dyDescent="0.25">
      <c r="A36" s="3" t="s">
        <v>85</v>
      </c>
      <c r="B36" s="5">
        <v>1188767062</v>
      </c>
      <c r="C36" s="5">
        <v>1073636090</v>
      </c>
      <c r="D36" s="5">
        <v>1073636091</v>
      </c>
      <c r="E36" s="5">
        <v>2342386700</v>
      </c>
      <c r="F36" s="5">
        <v>703178936</v>
      </c>
      <c r="G36" s="5">
        <v>231901455</v>
      </c>
    </row>
    <row r="37" spans="1:8" ht="15.75" customHeight="1" x14ac:dyDescent="0.2">
      <c r="B37" s="6">
        <f t="shared" ref="B37:H37" si="5">B32+B24</f>
        <v>9878727251</v>
      </c>
      <c r="C37" s="6">
        <f t="shared" si="5"/>
        <v>9540388633</v>
      </c>
      <c r="D37" s="6">
        <f t="shared" si="5"/>
        <v>9540388633</v>
      </c>
      <c r="E37" s="6">
        <f t="shared" si="5"/>
        <v>9673779239</v>
      </c>
      <c r="F37" s="6">
        <f t="shared" si="5"/>
        <v>10597652247</v>
      </c>
      <c r="G37" s="6">
        <f t="shared" si="5"/>
        <v>5293099015</v>
      </c>
      <c r="H37" s="6">
        <f t="shared" si="5"/>
        <v>5091407432</v>
      </c>
    </row>
    <row r="38" spans="1:8" ht="15.75" customHeight="1" x14ac:dyDescent="0.2">
      <c r="B38" s="5"/>
      <c r="C38" s="5"/>
      <c r="D38" s="5"/>
      <c r="E38" s="5"/>
      <c r="F38" s="5"/>
      <c r="G38" s="5"/>
    </row>
    <row r="39" spans="1:8" ht="15.75" customHeight="1" x14ac:dyDescent="0.25">
      <c r="A39" s="8" t="s">
        <v>87</v>
      </c>
      <c r="B39" s="6">
        <f t="shared" ref="B39:H39" si="6">SUM(B40:B43)</f>
        <v>15264068667</v>
      </c>
      <c r="C39" s="6">
        <f t="shared" si="6"/>
        <v>15793919753</v>
      </c>
      <c r="D39" s="6">
        <f t="shared" si="6"/>
        <v>15793919752</v>
      </c>
      <c r="E39" s="6">
        <f t="shared" si="6"/>
        <v>16377819562</v>
      </c>
      <c r="F39" s="6">
        <f t="shared" si="6"/>
        <v>16602518787</v>
      </c>
      <c r="G39" s="6">
        <f t="shared" si="6"/>
        <v>12598699406</v>
      </c>
      <c r="H39" s="6">
        <f t="shared" si="6"/>
        <v>0</v>
      </c>
    </row>
    <row r="40" spans="1:8" ht="15.75" customHeight="1" x14ac:dyDescent="0.25">
      <c r="A40" s="3" t="s">
        <v>88</v>
      </c>
      <c r="B40" s="5">
        <v>2340000000</v>
      </c>
      <c r="C40" s="5">
        <v>2340000000</v>
      </c>
      <c r="D40" s="5">
        <v>2340000000</v>
      </c>
      <c r="E40" s="5">
        <v>2340000000</v>
      </c>
      <c r="F40" s="5">
        <v>2340000000</v>
      </c>
      <c r="G40" s="5">
        <v>2340000000</v>
      </c>
    </row>
    <row r="41" spans="1:8" ht="15.75" customHeight="1" x14ac:dyDescent="0.25">
      <c r="A41" s="3" t="s">
        <v>89</v>
      </c>
      <c r="B41" s="5">
        <v>8016892026</v>
      </c>
      <c r="C41" s="5">
        <v>8016892026</v>
      </c>
      <c r="D41" s="5">
        <v>8016892026</v>
      </c>
      <c r="E41" s="5">
        <v>8016892026</v>
      </c>
      <c r="F41" s="5">
        <v>8016892026</v>
      </c>
      <c r="G41" s="5">
        <v>8016892026</v>
      </c>
    </row>
    <row r="42" spans="1:8" ht="15.75" customHeight="1" x14ac:dyDescent="0.25">
      <c r="A42" s="3" t="s">
        <v>90</v>
      </c>
      <c r="B42" s="5">
        <v>2137082854</v>
      </c>
      <c r="C42" s="5">
        <v>2013782755</v>
      </c>
      <c r="D42" s="5">
        <v>2013782754</v>
      </c>
      <c r="E42" s="5">
        <v>2083239547</v>
      </c>
      <c r="F42" s="5">
        <v>1976561162</v>
      </c>
      <c r="G42" s="5">
        <v>1528864782</v>
      </c>
    </row>
    <row r="43" spans="1:8" ht="15.75" customHeight="1" x14ac:dyDescent="0.25">
      <c r="A43" s="3" t="s">
        <v>91</v>
      </c>
      <c r="B43" s="5">
        <v>2770093787</v>
      </c>
      <c r="C43" s="5">
        <v>3423244972</v>
      </c>
      <c r="D43" s="5">
        <v>3423244972</v>
      </c>
      <c r="E43" s="5">
        <v>3937687989</v>
      </c>
      <c r="F43" s="5">
        <v>4269065599</v>
      </c>
      <c r="G43" s="5">
        <v>712942598</v>
      </c>
    </row>
    <row r="44" spans="1:8" ht="15.75" customHeight="1" x14ac:dyDescent="0.2">
      <c r="B44" s="5"/>
      <c r="C44" s="5"/>
      <c r="D44" s="5"/>
      <c r="E44" s="5"/>
      <c r="F44" s="5"/>
    </row>
    <row r="45" spans="1:8" ht="15.75" customHeight="1" x14ac:dyDescent="0.25">
      <c r="A45" s="3" t="s">
        <v>92</v>
      </c>
      <c r="B45" s="5">
        <v>611405042</v>
      </c>
      <c r="C45" s="5">
        <v>758018457</v>
      </c>
      <c r="D45" s="5">
        <v>758018457</v>
      </c>
      <c r="E45" s="5">
        <v>838306456</v>
      </c>
      <c r="F45" s="5">
        <v>962615421</v>
      </c>
      <c r="G45" s="5">
        <v>0</v>
      </c>
    </row>
    <row r="46" spans="1:8" ht="15.75" customHeight="1" x14ac:dyDescent="0.25">
      <c r="A46" s="1"/>
      <c r="B46" s="6">
        <f t="shared" ref="B46:H46" si="7">B39+B45</f>
        <v>15875473709</v>
      </c>
      <c r="C46" s="6">
        <f t="shared" si="7"/>
        <v>16551938210</v>
      </c>
      <c r="D46" s="6">
        <f t="shared" si="7"/>
        <v>16551938209</v>
      </c>
      <c r="E46" s="6">
        <f t="shared" si="7"/>
        <v>17216126018</v>
      </c>
      <c r="F46" s="6">
        <f t="shared" si="7"/>
        <v>17565134208</v>
      </c>
      <c r="G46" s="6">
        <f t="shared" si="7"/>
        <v>12598699406</v>
      </c>
      <c r="H46" s="6">
        <f t="shared" si="7"/>
        <v>0</v>
      </c>
    </row>
    <row r="47" spans="1:8" ht="15.75" customHeight="1" x14ac:dyDescent="0.25">
      <c r="A47" s="1"/>
      <c r="B47" s="6">
        <f t="shared" ref="B47:D47" si="8">B46+B24+B32</f>
        <v>25754200960</v>
      </c>
      <c r="C47" s="6">
        <f t="shared" si="8"/>
        <v>26092326843</v>
      </c>
      <c r="D47" s="6">
        <f t="shared" si="8"/>
        <v>26092326842</v>
      </c>
      <c r="E47" s="6">
        <f>E46+E24+E32+2</f>
        <v>26889905259</v>
      </c>
      <c r="F47" s="6">
        <f t="shared" ref="F47:H47" si="9">F46+F24+F32</f>
        <v>28162786455</v>
      </c>
      <c r="G47" s="6">
        <f t="shared" si="9"/>
        <v>17891798421</v>
      </c>
      <c r="H47" s="6">
        <f t="shared" si="9"/>
        <v>5091407432</v>
      </c>
    </row>
    <row r="48" spans="1:8" ht="14.25" customHeight="1" x14ac:dyDescent="0.2">
      <c r="B48" s="5"/>
      <c r="C48" s="5"/>
      <c r="D48" s="5"/>
      <c r="E48" s="5"/>
      <c r="F48" s="5"/>
    </row>
    <row r="49" spans="1:8" ht="15.75" customHeight="1" x14ac:dyDescent="0.25">
      <c r="A49" s="7" t="s">
        <v>95</v>
      </c>
      <c r="B49" s="21">
        <f t="shared" ref="B49:H49" si="10">B46/(B40/10)</f>
        <v>67.843904739316244</v>
      </c>
      <c r="C49" s="21">
        <f t="shared" si="10"/>
        <v>70.734778675213676</v>
      </c>
      <c r="D49" s="21">
        <f t="shared" si="10"/>
        <v>70.734778670940173</v>
      </c>
      <c r="E49" s="21">
        <f t="shared" si="10"/>
        <v>73.573188111111108</v>
      </c>
      <c r="F49" s="21">
        <f t="shared" si="10"/>
        <v>75.064676102564107</v>
      </c>
      <c r="G49" s="21">
        <f t="shared" si="10"/>
        <v>53.84059575213675</v>
      </c>
      <c r="H49" s="21" t="e">
        <f t="shared" si="10"/>
        <v>#DIV/0!</v>
      </c>
    </row>
    <row r="50" spans="1:8" ht="15.75" customHeight="1" x14ac:dyDescent="0.25">
      <c r="A50" s="7" t="s">
        <v>97</v>
      </c>
      <c r="B50" s="5">
        <f t="shared" ref="B50:H50" si="11">B40/10</f>
        <v>234000000</v>
      </c>
      <c r="C50" s="5">
        <f t="shared" si="11"/>
        <v>234000000</v>
      </c>
      <c r="D50" s="5">
        <f t="shared" si="11"/>
        <v>234000000</v>
      </c>
      <c r="E50" s="5">
        <f t="shared" si="11"/>
        <v>234000000</v>
      </c>
      <c r="F50" s="5">
        <f t="shared" si="11"/>
        <v>234000000</v>
      </c>
      <c r="G50" s="5">
        <f t="shared" si="11"/>
        <v>234000000</v>
      </c>
      <c r="H50" s="5">
        <f t="shared" si="11"/>
        <v>0</v>
      </c>
    </row>
    <row r="51" spans="1:8" ht="15.75" customHeight="1" x14ac:dyDescent="0.25">
      <c r="A51" s="22"/>
      <c r="B51" s="5"/>
      <c r="C51" s="5"/>
      <c r="D51" s="5"/>
      <c r="E51" s="5"/>
      <c r="F51" s="5"/>
    </row>
    <row r="52" spans="1:8" ht="15.75" customHeight="1" x14ac:dyDescent="0.2">
      <c r="B52" s="5"/>
      <c r="C52" s="5"/>
      <c r="D52" s="5"/>
      <c r="E52" s="5"/>
      <c r="F52" s="5"/>
    </row>
    <row r="53" spans="1:8" ht="15.75" customHeight="1" x14ac:dyDescent="0.25">
      <c r="A53" s="1"/>
      <c r="B53" s="6"/>
      <c r="C53" s="6"/>
      <c r="D53" s="6"/>
      <c r="E53" s="6"/>
      <c r="F53" s="6"/>
      <c r="G53" s="6"/>
    </row>
    <row r="54" spans="1:8" ht="15.75" customHeight="1" x14ac:dyDescent="0.2">
      <c r="B54" s="5"/>
      <c r="C54" s="5"/>
      <c r="D54" s="5"/>
      <c r="E54" s="5"/>
      <c r="F54" s="5"/>
    </row>
    <row r="55" spans="1:8" ht="15.75" customHeight="1" x14ac:dyDescent="0.25">
      <c r="A55" s="1"/>
      <c r="B55" s="6"/>
      <c r="C55" s="6"/>
      <c r="D55" s="6"/>
      <c r="E55" s="6"/>
      <c r="F55" s="6"/>
    </row>
    <row r="56" spans="1:8" ht="15.75" customHeight="1" x14ac:dyDescent="0.2">
      <c r="B56" s="5"/>
      <c r="C56" s="5"/>
      <c r="D56" s="5"/>
      <c r="E56" s="5"/>
      <c r="F56" s="5"/>
    </row>
    <row r="57" spans="1:8" ht="15.75" customHeight="1" x14ac:dyDescent="0.2">
      <c r="B57" s="5"/>
      <c r="C57" s="5"/>
      <c r="D57" s="5"/>
      <c r="E57" s="5"/>
      <c r="F57" s="5"/>
    </row>
    <row r="58" spans="1:8" ht="15.75" customHeight="1" x14ac:dyDescent="0.25">
      <c r="A58" s="1"/>
      <c r="B58" s="6"/>
      <c r="C58" s="6"/>
      <c r="D58" s="6"/>
      <c r="E58" s="6"/>
      <c r="F58" s="6"/>
    </row>
    <row r="59" spans="1:8" ht="15.75" customHeight="1" x14ac:dyDescent="0.25">
      <c r="A59" s="11"/>
      <c r="B59" s="5"/>
      <c r="C59" s="5"/>
      <c r="D59" s="5"/>
      <c r="E59" s="5"/>
      <c r="F59" s="5"/>
    </row>
    <row r="60" spans="1:8" ht="15.75" customHeight="1" x14ac:dyDescent="0.2">
      <c r="B60" s="5"/>
      <c r="C60" s="5"/>
      <c r="D60" s="5"/>
      <c r="E60" s="5"/>
      <c r="F60" s="5"/>
    </row>
    <row r="61" spans="1:8" ht="15.75" customHeight="1" x14ac:dyDescent="0.2">
      <c r="B61" s="6"/>
      <c r="C61" s="6"/>
      <c r="D61" s="6"/>
      <c r="E61" s="6"/>
      <c r="F61" s="6"/>
    </row>
    <row r="62" spans="1:8" ht="15.75" customHeight="1" x14ac:dyDescent="0.2">
      <c r="B62" s="5"/>
      <c r="C62" s="5"/>
      <c r="D62" s="5"/>
      <c r="E62" s="5"/>
      <c r="F62" s="5"/>
    </row>
    <row r="63" spans="1:8" ht="15.75" customHeight="1" x14ac:dyDescent="0.25">
      <c r="A63" s="1"/>
      <c r="B63" s="6"/>
      <c r="C63" s="6"/>
      <c r="D63" s="6"/>
      <c r="E63" s="6"/>
      <c r="F63" s="6"/>
    </row>
    <row r="64" spans="1:8" ht="15.75" customHeight="1" x14ac:dyDescent="0.25">
      <c r="A64" s="1"/>
      <c r="B64" s="6"/>
      <c r="C64" s="6"/>
      <c r="D64" s="6"/>
      <c r="E64" s="6"/>
      <c r="F64" s="6"/>
    </row>
    <row r="65" spans="1:6" ht="15.75" customHeight="1" x14ac:dyDescent="0.2">
      <c r="B65" s="5"/>
      <c r="C65" s="5"/>
      <c r="D65" s="5"/>
      <c r="E65" s="5"/>
      <c r="F65" s="5"/>
    </row>
    <row r="66" spans="1:6" ht="15.75" customHeight="1" x14ac:dyDescent="0.2">
      <c r="B66" s="5"/>
      <c r="C66" s="5"/>
      <c r="D66" s="5"/>
      <c r="E66" s="5"/>
      <c r="F66" s="5"/>
    </row>
    <row r="67" spans="1:6" ht="15.75" customHeight="1" x14ac:dyDescent="0.2">
      <c r="B67" s="5"/>
      <c r="C67" s="5"/>
      <c r="D67" s="5"/>
      <c r="E67" s="5"/>
      <c r="F67" s="5"/>
    </row>
    <row r="68" spans="1:6" ht="15.75" customHeight="1" x14ac:dyDescent="0.25">
      <c r="A68" s="1"/>
      <c r="B68" s="6"/>
      <c r="C68" s="6"/>
      <c r="D68" s="6"/>
      <c r="E68" s="6"/>
      <c r="F68" s="6"/>
    </row>
    <row r="69" spans="1:6" ht="15.75" customHeight="1" x14ac:dyDescent="0.2">
      <c r="B69" s="5"/>
      <c r="C69" s="5"/>
      <c r="D69" s="5"/>
      <c r="E69" s="5"/>
      <c r="F69" s="5"/>
    </row>
    <row r="70" spans="1:6" ht="15.75" customHeight="1" x14ac:dyDescent="0.25">
      <c r="A70" s="1"/>
      <c r="B70" s="5"/>
      <c r="C70" s="19"/>
      <c r="D70" s="5"/>
      <c r="E70" s="5"/>
      <c r="F70" s="5"/>
    </row>
    <row r="71" spans="1:6" ht="15.75" customHeight="1" x14ac:dyDescent="0.2">
      <c r="B71" s="5"/>
      <c r="C71" s="5"/>
      <c r="D71" s="5"/>
      <c r="E71" s="5"/>
      <c r="F71" s="5"/>
    </row>
    <row r="72" spans="1:6" ht="15.75" customHeight="1" x14ac:dyDescent="0.2">
      <c r="B72" s="5"/>
      <c r="C72" s="5"/>
      <c r="D72" s="5"/>
      <c r="E72" s="5"/>
      <c r="F72" s="5"/>
    </row>
    <row r="73" spans="1:6" ht="15.75" customHeight="1" x14ac:dyDescent="0.2">
      <c r="B73" s="5"/>
      <c r="C73" s="5"/>
      <c r="D73" s="5"/>
      <c r="E73" s="5"/>
      <c r="F73" s="5"/>
    </row>
    <row r="74" spans="1:6" ht="15.75" customHeight="1" x14ac:dyDescent="0.2">
      <c r="B74" s="5"/>
      <c r="C74" s="5"/>
      <c r="D74" s="5"/>
      <c r="E74" s="5"/>
      <c r="F74" s="5"/>
    </row>
    <row r="75" spans="1:6" ht="15.75" customHeight="1" x14ac:dyDescent="0.2">
      <c r="B75" s="5"/>
      <c r="C75" s="5"/>
      <c r="D75" s="5"/>
      <c r="E75" s="5"/>
      <c r="F75" s="5"/>
    </row>
    <row r="76" spans="1:6" ht="15.75" customHeight="1" x14ac:dyDescent="0.25">
      <c r="A76" s="1"/>
      <c r="B76" s="6"/>
      <c r="C76" s="6"/>
      <c r="D76" s="6"/>
      <c r="E76" s="6"/>
      <c r="F76" s="6"/>
    </row>
    <row r="77" spans="1:6" ht="15.75" customHeight="1" x14ac:dyDescent="0.2">
      <c r="B77" s="5"/>
      <c r="C77" s="5"/>
      <c r="D77" s="5"/>
      <c r="E77" s="5"/>
      <c r="F77" s="5"/>
    </row>
    <row r="78" spans="1:6" ht="15.75" customHeight="1" x14ac:dyDescent="0.25">
      <c r="A78" s="1"/>
      <c r="B78" s="6"/>
      <c r="C78" s="6"/>
      <c r="D78" s="6"/>
      <c r="E78" s="6"/>
      <c r="F78" s="6"/>
    </row>
    <row r="79" spans="1:6" ht="15.75" customHeight="1" x14ac:dyDescent="0.2">
      <c r="B79" s="5"/>
      <c r="C79" s="5"/>
      <c r="D79" s="5"/>
      <c r="E79" s="5"/>
      <c r="F79" s="5"/>
    </row>
    <row r="80" spans="1:6" ht="15.75" customHeight="1" x14ac:dyDescent="0.25">
      <c r="A80" s="1"/>
      <c r="B80" s="5"/>
      <c r="C80" s="5"/>
      <c r="D80" s="5"/>
      <c r="E80" s="5"/>
      <c r="F80" s="5"/>
    </row>
    <row r="81" spans="1:6" ht="15.75" customHeight="1" x14ac:dyDescent="0.2">
      <c r="B81" s="5"/>
      <c r="C81" s="5"/>
      <c r="D81" s="5"/>
      <c r="E81" s="5"/>
      <c r="F81" s="5"/>
    </row>
    <row r="82" spans="1:6" ht="15.75" customHeight="1" x14ac:dyDescent="0.2">
      <c r="B82" s="5"/>
      <c r="C82" s="5"/>
      <c r="D82" s="5"/>
      <c r="E82" s="5"/>
      <c r="F82" s="5"/>
    </row>
    <row r="83" spans="1:6" ht="15.75" customHeight="1" x14ac:dyDescent="0.2">
      <c r="B83" s="5"/>
      <c r="C83" s="5"/>
      <c r="D83" s="5"/>
      <c r="E83" s="5"/>
      <c r="F83" s="5"/>
    </row>
    <row r="84" spans="1:6" ht="15.75" customHeight="1" x14ac:dyDescent="0.2">
      <c r="B84" s="5"/>
      <c r="C84" s="5"/>
      <c r="D84" s="5"/>
      <c r="E84" s="5"/>
      <c r="F84" s="5"/>
    </row>
    <row r="85" spans="1:6" ht="15.75" customHeight="1" x14ac:dyDescent="0.2">
      <c r="B85" s="5"/>
      <c r="C85" s="5"/>
      <c r="D85" s="5"/>
      <c r="E85" s="5"/>
      <c r="F85" s="5"/>
    </row>
    <row r="86" spans="1:6" ht="15.75" customHeight="1" x14ac:dyDescent="0.2">
      <c r="B86" s="5"/>
      <c r="C86" s="5"/>
      <c r="D86" s="5"/>
      <c r="E86" s="5"/>
      <c r="F86" s="5"/>
    </row>
    <row r="87" spans="1:6" ht="15.75" customHeight="1" x14ac:dyDescent="0.2">
      <c r="B87" s="5"/>
      <c r="C87" s="5"/>
      <c r="D87" s="5"/>
      <c r="E87" s="5"/>
      <c r="F87" s="5"/>
    </row>
    <row r="88" spans="1:6" ht="15.75" customHeight="1" x14ac:dyDescent="0.2">
      <c r="B88" s="5"/>
      <c r="C88" s="5"/>
      <c r="D88" s="5"/>
      <c r="E88" s="5"/>
      <c r="F88" s="5"/>
    </row>
    <row r="89" spans="1:6" ht="15.75" customHeight="1" x14ac:dyDescent="0.25">
      <c r="A89" s="1"/>
      <c r="B89" s="6"/>
      <c r="C89" s="6"/>
      <c r="D89" s="6"/>
      <c r="E89" s="6"/>
      <c r="F89" s="6"/>
    </row>
    <row r="90" spans="1:6" ht="15.75" customHeight="1" x14ac:dyDescent="0.2">
      <c r="B90" s="5"/>
      <c r="C90" s="5"/>
      <c r="D90" s="5"/>
      <c r="E90" s="5"/>
      <c r="F90" s="5"/>
    </row>
    <row r="91" spans="1:6" ht="15.75" customHeight="1" x14ac:dyDescent="0.25">
      <c r="A91" s="1"/>
      <c r="B91" s="5"/>
      <c r="C91" s="5"/>
      <c r="D91" s="5"/>
      <c r="E91" s="5"/>
      <c r="F91" s="5"/>
    </row>
    <row r="92" spans="1:6" ht="15.75" customHeight="1" x14ac:dyDescent="0.2">
      <c r="B92" s="5"/>
      <c r="C92" s="5"/>
      <c r="D92" s="5"/>
      <c r="E92" s="5"/>
      <c r="F92" s="5"/>
    </row>
    <row r="93" spans="1:6" ht="15.75" customHeight="1" x14ac:dyDescent="0.2">
      <c r="B93" s="5"/>
      <c r="C93" s="5"/>
      <c r="D93" s="5"/>
      <c r="E93" s="5"/>
      <c r="F93" s="5"/>
    </row>
    <row r="94" spans="1:6" ht="15.75" customHeight="1" x14ac:dyDescent="0.2">
      <c r="B94" s="5"/>
      <c r="C94" s="5"/>
      <c r="D94" s="5"/>
      <c r="E94" s="5"/>
      <c r="F94" s="5"/>
    </row>
    <row r="95" spans="1:6" ht="15.75" customHeight="1" x14ac:dyDescent="0.2">
      <c r="B95" s="5"/>
      <c r="C95" s="5"/>
      <c r="D95" s="5"/>
      <c r="E95" s="5"/>
      <c r="F95" s="5"/>
    </row>
    <row r="96" spans="1:6" ht="15.75" customHeight="1" x14ac:dyDescent="0.2">
      <c r="B96" s="5"/>
      <c r="C96" s="5"/>
      <c r="D96" s="5"/>
      <c r="E96" s="5"/>
      <c r="F96" s="5"/>
    </row>
    <row r="97" spans="1:7" ht="15.75" customHeight="1" x14ac:dyDescent="0.2">
      <c r="B97" s="5"/>
      <c r="C97" s="5"/>
      <c r="D97" s="5"/>
      <c r="E97" s="5"/>
      <c r="F97" s="5"/>
    </row>
    <row r="98" spans="1:7" ht="15.75" customHeight="1" x14ac:dyDescent="0.2">
      <c r="B98" s="5"/>
      <c r="C98" s="5"/>
      <c r="D98" s="5"/>
      <c r="E98" s="5"/>
      <c r="F98" s="5"/>
    </row>
    <row r="99" spans="1:7" ht="15.75" customHeight="1" x14ac:dyDescent="0.2">
      <c r="B99" s="5"/>
      <c r="C99" s="5"/>
      <c r="D99" s="5"/>
      <c r="E99" s="5"/>
      <c r="F99" s="5"/>
    </row>
    <row r="100" spans="1:7" ht="15.75" customHeight="1" x14ac:dyDescent="0.2">
      <c r="B100" s="5"/>
      <c r="C100" s="5"/>
      <c r="D100" s="5"/>
      <c r="E100" s="5"/>
      <c r="F100" s="5"/>
    </row>
    <row r="101" spans="1:7" ht="15.75" customHeight="1" x14ac:dyDescent="0.2">
      <c r="B101" s="5"/>
      <c r="C101" s="5"/>
      <c r="D101" s="5"/>
      <c r="E101" s="5"/>
      <c r="F101" s="5"/>
    </row>
    <row r="102" spans="1:7" ht="15.75" customHeight="1" x14ac:dyDescent="0.2">
      <c r="B102" s="5"/>
      <c r="C102" s="5"/>
      <c r="D102" s="5"/>
      <c r="E102" s="5"/>
      <c r="F102" s="5"/>
    </row>
    <row r="103" spans="1:7" ht="15.75" customHeight="1" x14ac:dyDescent="0.2">
      <c r="B103" s="5"/>
      <c r="C103" s="5"/>
      <c r="D103" s="5"/>
      <c r="E103" s="5"/>
      <c r="F103" s="5"/>
    </row>
    <row r="104" spans="1:7" ht="15.75" customHeight="1" x14ac:dyDescent="0.25">
      <c r="A104" s="1"/>
      <c r="B104" s="6"/>
      <c r="C104" s="6"/>
      <c r="D104" s="6"/>
      <c r="E104" s="6"/>
      <c r="F104" s="6"/>
    </row>
    <row r="105" spans="1:7" ht="15.75" customHeight="1" x14ac:dyDescent="0.2">
      <c r="B105" s="6"/>
      <c r="C105" s="6"/>
      <c r="D105" s="6"/>
      <c r="E105" s="6"/>
      <c r="F105" s="6"/>
    </row>
    <row r="106" spans="1:7" ht="15.75" customHeight="1" x14ac:dyDescent="0.25">
      <c r="A106" s="1"/>
      <c r="B106" s="5"/>
      <c r="C106" s="5"/>
      <c r="D106" s="5"/>
      <c r="E106" s="5"/>
      <c r="F106" s="5"/>
    </row>
    <row r="107" spans="1:7" ht="15.75" customHeight="1" x14ac:dyDescent="0.25">
      <c r="A107" s="1"/>
      <c r="B107" s="6"/>
      <c r="C107" s="6"/>
      <c r="D107" s="6"/>
      <c r="E107" s="6"/>
      <c r="F107" s="6"/>
    </row>
    <row r="108" spans="1:7" ht="15.75" customHeight="1" x14ac:dyDescent="0.2">
      <c r="B108" s="5"/>
      <c r="C108" s="5"/>
      <c r="D108" s="5"/>
      <c r="E108" s="5"/>
      <c r="F108" s="5"/>
    </row>
    <row r="109" spans="1:7" ht="15.75" customHeight="1" x14ac:dyDescent="0.2">
      <c r="B109" s="5"/>
      <c r="C109" s="5"/>
      <c r="D109" s="5"/>
      <c r="E109" s="5"/>
      <c r="F109" s="5"/>
    </row>
    <row r="110" spans="1:7" ht="15.75" customHeight="1" x14ac:dyDescent="0.25">
      <c r="A110" s="1"/>
      <c r="B110" s="24"/>
      <c r="C110" s="24"/>
      <c r="D110" s="6"/>
      <c r="E110" s="24"/>
      <c r="F110" s="24"/>
      <c r="G110" s="25"/>
    </row>
    <row r="111" spans="1:7" ht="15.75" customHeight="1" x14ac:dyDescent="0.2">
      <c r="B111" s="19"/>
      <c r="C111" s="19"/>
      <c r="D111" s="5"/>
      <c r="E111" s="5"/>
      <c r="F111" s="5"/>
    </row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29" customWidth="1"/>
    <col min="2" max="7" width="16.375" customWidth="1"/>
    <col min="8" max="26" width="7.625" customWidth="1"/>
  </cols>
  <sheetData>
    <row r="1" spans="1:7" ht="15.75" x14ac:dyDescent="0.25">
      <c r="A1" s="2" t="s">
        <v>0</v>
      </c>
    </row>
    <row r="2" spans="1:7" x14ac:dyDescent="0.25">
      <c r="A2" s="1" t="s">
        <v>3</v>
      </c>
      <c r="B2" s="4"/>
      <c r="C2" s="4"/>
      <c r="D2" s="4"/>
      <c r="E2" s="4"/>
      <c r="F2" s="4"/>
    </row>
    <row r="3" spans="1:7" x14ac:dyDescent="0.25">
      <c r="A3" s="1" t="s">
        <v>4</v>
      </c>
      <c r="B3" s="4"/>
      <c r="C3" s="4"/>
      <c r="D3" s="4"/>
      <c r="E3" s="4"/>
      <c r="F3" s="4"/>
    </row>
    <row r="4" spans="1:7" ht="15.75" x14ac:dyDescent="0.25"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</row>
    <row r="5" spans="1:7" x14ac:dyDescent="0.25">
      <c r="A5" s="7" t="s">
        <v>7</v>
      </c>
      <c r="B5" s="5">
        <v>11011883248</v>
      </c>
      <c r="C5" s="5">
        <v>10706704367</v>
      </c>
      <c r="D5" s="5">
        <v>10706704367</v>
      </c>
      <c r="E5" s="5">
        <v>14799743435</v>
      </c>
      <c r="F5" s="5">
        <v>9534345195</v>
      </c>
      <c r="G5" s="5">
        <v>10423101099</v>
      </c>
    </row>
    <row r="6" spans="1:7" x14ac:dyDescent="0.25">
      <c r="A6" s="3" t="s">
        <v>9</v>
      </c>
      <c r="B6" s="5">
        <v>715228931</v>
      </c>
      <c r="C6" s="5">
        <v>727738606</v>
      </c>
      <c r="D6" s="5">
        <v>727737606</v>
      </c>
      <c r="E6" s="5">
        <v>1088516230</v>
      </c>
      <c r="F6" s="5">
        <v>885154503</v>
      </c>
      <c r="G6" s="5">
        <v>873436617</v>
      </c>
    </row>
    <row r="7" spans="1:7" x14ac:dyDescent="0.25">
      <c r="A7" s="3" t="s">
        <v>10</v>
      </c>
      <c r="B7" s="5">
        <v>7400765957</v>
      </c>
      <c r="C7" s="5">
        <v>7264482908</v>
      </c>
      <c r="D7" s="5">
        <v>7264482908</v>
      </c>
      <c r="E7" s="5">
        <v>9849965880</v>
      </c>
      <c r="F7" s="5">
        <v>6229940758</v>
      </c>
      <c r="G7" s="5">
        <v>7173465890</v>
      </c>
    </row>
    <row r="8" spans="1:7" x14ac:dyDescent="0.25">
      <c r="A8" s="7" t="s">
        <v>12</v>
      </c>
      <c r="B8" s="6">
        <f t="shared" ref="B8:G8" si="0">B5-B6-B7</f>
        <v>2895888360</v>
      </c>
      <c r="C8" s="6">
        <f t="shared" si="0"/>
        <v>2714482853</v>
      </c>
      <c r="D8" s="6">
        <f t="shared" si="0"/>
        <v>2714483853</v>
      </c>
      <c r="E8" s="6">
        <f t="shared" si="0"/>
        <v>3861261325</v>
      </c>
      <c r="F8" s="6">
        <f t="shared" si="0"/>
        <v>2419249934</v>
      </c>
      <c r="G8" s="6">
        <f t="shared" si="0"/>
        <v>2376198592</v>
      </c>
    </row>
    <row r="9" spans="1:7" ht="14.25" x14ac:dyDescent="0.2">
      <c r="B9" s="5"/>
      <c r="C9" s="5"/>
      <c r="D9" s="5"/>
      <c r="E9" s="5"/>
      <c r="F9" s="5"/>
    </row>
    <row r="10" spans="1:7" x14ac:dyDescent="0.25">
      <c r="A10" s="7" t="s">
        <v>19</v>
      </c>
      <c r="B10" s="6">
        <f t="shared" ref="B10:G10" si="1">B11+B12</f>
        <v>660162044</v>
      </c>
      <c r="C10" s="6">
        <f t="shared" si="1"/>
        <v>673062366</v>
      </c>
      <c r="D10" s="6">
        <f t="shared" si="1"/>
        <v>673062366</v>
      </c>
      <c r="E10" s="6">
        <f t="shared" si="1"/>
        <v>979248400</v>
      </c>
      <c r="F10" s="6">
        <f t="shared" si="1"/>
        <v>771822108</v>
      </c>
      <c r="G10" s="6">
        <f t="shared" si="1"/>
        <v>848925423</v>
      </c>
    </row>
    <row r="11" spans="1:7" x14ac:dyDescent="0.25">
      <c r="A11" s="3" t="s">
        <v>22</v>
      </c>
      <c r="B11" s="5">
        <v>229696192</v>
      </c>
      <c r="C11" s="5">
        <v>255080143</v>
      </c>
      <c r="D11" s="5">
        <v>255080143</v>
      </c>
      <c r="E11" s="5">
        <v>360399732</v>
      </c>
      <c r="F11" s="5">
        <v>274046766</v>
      </c>
      <c r="G11" s="5">
        <v>319850843</v>
      </c>
    </row>
    <row r="12" spans="1:7" x14ac:dyDescent="0.25">
      <c r="A12" s="3" t="s">
        <v>25</v>
      </c>
      <c r="B12" s="5">
        <v>430465852</v>
      </c>
      <c r="C12" s="5">
        <v>417982223</v>
      </c>
      <c r="D12" s="5">
        <v>417982223</v>
      </c>
      <c r="E12" s="5">
        <v>618848668</v>
      </c>
      <c r="F12" s="5">
        <v>497775342</v>
      </c>
      <c r="G12" s="5">
        <v>529074580</v>
      </c>
    </row>
    <row r="13" spans="1:7" x14ac:dyDescent="0.25">
      <c r="A13" s="7" t="s">
        <v>26</v>
      </c>
      <c r="B13" s="6">
        <f t="shared" ref="B13:G13" si="2">B8-B10</f>
        <v>2235726316</v>
      </c>
      <c r="C13" s="6">
        <f t="shared" si="2"/>
        <v>2041420487</v>
      </c>
      <c r="D13" s="6">
        <f t="shared" si="2"/>
        <v>2041421487</v>
      </c>
      <c r="E13" s="6">
        <f t="shared" si="2"/>
        <v>2882012925</v>
      </c>
      <c r="F13" s="6">
        <f t="shared" si="2"/>
        <v>1647427826</v>
      </c>
      <c r="G13" s="6">
        <f t="shared" si="2"/>
        <v>1527273169</v>
      </c>
    </row>
    <row r="14" spans="1:7" x14ac:dyDescent="0.25">
      <c r="A14" s="10" t="s">
        <v>30</v>
      </c>
      <c r="B14" s="6"/>
      <c r="C14" s="6"/>
      <c r="D14" s="6"/>
      <c r="E14" s="6"/>
      <c r="F14" s="6"/>
      <c r="G14" s="6"/>
    </row>
    <row r="15" spans="1:7" x14ac:dyDescent="0.25">
      <c r="A15" s="11" t="s">
        <v>32</v>
      </c>
      <c r="B15" s="5">
        <v>1319836864</v>
      </c>
      <c r="C15" s="5">
        <v>1065712696</v>
      </c>
      <c r="D15" s="5">
        <v>1065712696</v>
      </c>
      <c r="E15" s="5">
        <v>1320170101</v>
      </c>
      <c r="F15" s="5">
        <v>688421688</v>
      </c>
      <c r="G15" s="5">
        <v>711810898</v>
      </c>
    </row>
    <row r="16" spans="1:7" x14ac:dyDescent="0.25">
      <c r="A16" s="3" t="s">
        <v>36</v>
      </c>
      <c r="B16" s="5">
        <v>177196221</v>
      </c>
      <c r="C16" s="5">
        <v>192954822</v>
      </c>
      <c r="D16" s="5">
        <v>192954822</v>
      </c>
      <c r="E16" s="5">
        <v>46857510</v>
      </c>
      <c r="F16" s="5">
        <v>9858991</v>
      </c>
      <c r="G16" s="5">
        <v>149716281</v>
      </c>
    </row>
    <row r="17" spans="1:7" x14ac:dyDescent="0.25">
      <c r="A17" s="7" t="s">
        <v>39</v>
      </c>
      <c r="B17" s="6">
        <f t="shared" ref="B17:G17" si="3">B13+B16-B15</f>
        <v>1093085673</v>
      </c>
      <c r="C17" s="6">
        <f t="shared" si="3"/>
        <v>1168662613</v>
      </c>
      <c r="D17" s="6">
        <f t="shared" si="3"/>
        <v>1168663613</v>
      </c>
      <c r="E17" s="6">
        <f t="shared" si="3"/>
        <v>1608700334</v>
      </c>
      <c r="F17" s="6">
        <f t="shared" si="3"/>
        <v>968865129</v>
      </c>
      <c r="G17" s="6">
        <f t="shared" si="3"/>
        <v>965178552</v>
      </c>
    </row>
    <row r="18" spans="1:7" x14ac:dyDescent="0.25">
      <c r="A18" s="3" t="s">
        <v>45</v>
      </c>
      <c r="B18" s="5">
        <v>19664486</v>
      </c>
      <c r="C18" s="5">
        <v>21356652</v>
      </c>
      <c r="D18" s="5">
        <v>21356652</v>
      </c>
      <c r="E18" s="5">
        <v>14840296</v>
      </c>
      <c r="F18" s="5">
        <v>9287259</v>
      </c>
      <c r="G18" s="5">
        <v>11550144</v>
      </c>
    </row>
    <row r="19" spans="1:7" x14ac:dyDescent="0.25">
      <c r="A19" s="7" t="s">
        <v>47</v>
      </c>
      <c r="B19" s="6">
        <f t="shared" ref="B19:F19" si="4">B17-B18</f>
        <v>1073421187</v>
      </c>
      <c r="C19" s="6">
        <f t="shared" si="4"/>
        <v>1147305961</v>
      </c>
      <c r="D19" s="6">
        <f t="shared" si="4"/>
        <v>1147306961</v>
      </c>
      <c r="E19" s="6">
        <f t="shared" si="4"/>
        <v>1593860038</v>
      </c>
      <c r="F19" s="6">
        <f t="shared" si="4"/>
        <v>959577870</v>
      </c>
      <c r="G19" s="6">
        <f>(G17-G18)+1</f>
        <v>953628409</v>
      </c>
    </row>
    <row r="20" spans="1:7" x14ac:dyDescent="0.25">
      <c r="A20" s="8" t="s">
        <v>50</v>
      </c>
      <c r="B20" s="6">
        <f t="shared" ref="B20:G20" si="5">B21+B22</f>
        <v>-92656681</v>
      </c>
      <c r="C20" s="6">
        <f t="shared" si="5"/>
        <v>-97581434</v>
      </c>
      <c r="D20" s="6">
        <f t="shared" si="5"/>
        <v>-97581434</v>
      </c>
      <c r="E20" s="6">
        <f t="shared" si="5"/>
        <v>-68900722</v>
      </c>
      <c r="F20" s="6">
        <f t="shared" si="5"/>
        <v>-47266560</v>
      </c>
      <c r="G20" s="6">
        <f t="shared" si="5"/>
        <v>-56257610</v>
      </c>
    </row>
    <row r="21" spans="1:7" ht="15.75" customHeight="1" x14ac:dyDescent="0.25">
      <c r="A21" s="3" t="s">
        <v>53</v>
      </c>
      <c r="B21" s="5">
        <v>-97088705</v>
      </c>
      <c r="C21" s="5">
        <v>-97368539</v>
      </c>
      <c r="D21" s="5">
        <v>-97368539</v>
      </c>
      <c r="E21" s="5">
        <v>-68976332</v>
      </c>
      <c r="F21" s="5">
        <v>-38151481</v>
      </c>
      <c r="G21" s="5">
        <v>-51363437</v>
      </c>
    </row>
    <row r="22" spans="1:7" ht="15.75" customHeight="1" x14ac:dyDescent="0.25">
      <c r="A22" s="3" t="s">
        <v>57</v>
      </c>
      <c r="B22" s="5">
        <v>4432024</v>
      </c>
      <c r="C22" s="5">
        <v>-212895</v>
      </c>
      <c r="D22" s="5">
        <v>-212895</v>
      </c>
      <c r="E22" s="5">
        <v>75610</v>
      </c>
      <c r="F22" s="5">
        <v>-9115079</v>
      </c>
      <c r="G22" s="5">
        <v>-4894173</v>
      </c>
    </row>
    <row r="23" spans="1:7" ht="15.75" customHeight="1" x14ac:dyDescent="0.2">
      <c r="B23" s="5"/>
      <c r="C23" s="5"/>
      <c r="D23" s="5"/>
      <c r="E23" s="5"/>
      <c r="F23" s="5"/>
    </row>
    <row r="24" spans="1:7" ht="15.75" customHeight="1" x14ac:dyDescent="0.25">
      <c r="A24" s="7" t="s">
        <v>59</v>
      </c>
      <c r="B24" s="6">
        <f>B19+B20+1</f>
        <v>980764507</v>
      </c>
      <c r="C24" s="6">
        <f t="shared" ref="C24:F24" si="6">C19+C20</f>
        <v>1049724527</v>
      </c>
      <c r="D24" s="6">
        <f t="shared" si="6"/>
        <v>1049725527</v>
      </c>
      <c r="E24" s="6">
        <f t="shared" si="6"/>
        <v>1524959316</v>
      </c>
      <c r="F24" s="6">
        <f t="shared" si="6"/>
        <v>912311310</v>
      </c>
      <c r="G24" s="6">
        <f>(G19+G20)+1</f>
        <v>897370800</v>
      </c>
    </row>
    <row r="25" spans="1:7" ht="15.75" customHeight="1" x14ac:dyDescent="0.2">
      <c r="B25" s="6"/>
      <c r="C25" s="6"/>
      <c r="D25" s="6"/>
      <c r="E25" s="6"/>
      <c r="F25" s="6"/>
      <c r="G25" s="6"/>
    </row>
    <row r="26" spans="1:7" ht="15.75" customHeight="1" x14ac:dyDescent="0.25">
      <c r="A26" s="7" t="s">
        <v>65</v>
      </c>
      <c r="B26" s="17">
        <f>B24/('1'!B40/10)</f>
        <v>4.1913013119658116</v>
      </c>
      <c r="C26" s="17">
        <f>C24/('1'!C40/10)</f>
        <v>4.4860022521367524</v>
      </c>
      <c r="D26" s="17">
        <f>D24/('1'!D40/10)</f>
        <v>4.4860065256410255</v>
      </c>
      <c r="E26" s="17">
        <f>E24/('1'!E40/10)</f>
        <v>6.5169201538461534</v>
      </c>
      <c r="F26" s="17">
        <f>F24/('1'!F40/10)</f>
        <v>3.8987662820512821</v>
      </c>
      <c r="G26" s="17">
        <f>G24/('1'!G40/10)</f>
        <v>3.8349179487179486</v>
      </c>
    </row>
    <row r="27" spans="1:7" ht="15.75" customHeight="1" x14ac:dyDescent="0.25">
      <c r="A27" s="10" t="s">
        <v>72</v>
      </c>
      <c r="B27" s="5">
        <f>'1'!B40/10</f>
        <v>234000000</v>
      </c>
      <c r="C27" s="5">
        <f>'1'!C40/10</f>
        <v>234000000</v>
      </c>
      <c r="D27" s="5">
        <f>'1'!D40/10</f>
        <v>234000000</v>
      </c>
      <c r="E27" s="5">
        <f>'1'!E40/10</f>
        <v>234000000</v>
      </c>
      <c r="F27" s="5">
        <f>'1'!F40/10</f>
        <v>234000000</v>
      </c>
      <c r="G27" s="5">
        <f>'1'!G40/10</f>
        <v>234000000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3" sqref="I13"/>
    </sheetView>
  </sheetViews>
  <sheetFormatPr defaultColWidth="12.625" defaultRowHeight="15" customHeight="1" x14ac:dyDescent="0.2"/>
  <cols>
    <col min="1" max="1" width="41.625" customWidth="1"/>
    <col min="2" max="7" width="16" customWidth="1"/>
    <col min="8" max="26" width="7.625" customWidth="1"/>
  </cols>
  <sheetData>
    <row r="1" spans="1:7" ht="15.75" x14ac:dyDescent="0.25">
      <c r="A1" s="2" t="s">
        <v>0</v>
      </c>
    </row>
    <row r="2" spans="1:7" x14ac:dyDescent="0.25">
      <c r="A2" s="1" t="s">
        <v>5</v>
      </c>
      <c r="B2" s="5"/>
      <c r="C2" s="5"/>
      <c r="D2" s="5"/>
      <c r="E2" s="5"/>
      <c r="F2" s="5"/>
    </row>
    <row r="3" spans="1:7" x14ac:dyDescent="0.25">
      <c r="A3" s="1" t="s">
        <v>4</v>
      </c>
      <c r="B3" s="5"/>
      <c r="C3" s="5"/>
      <c r="D3" s="5"/>
      <c r="E3" s="5"/>
      <c r="F3" s="5"/>
    </row>
    <row r="4" spans="1:7" ht="15.75" x14ac:dyDescent="0.25">
      <c r="B4" s="2">
        <v>2013</v>
      </c>
      <c r="C4" s="2">
        <v>2014</v>
      </c>
      <c r="D4" s="2">
        <v>2015</v>
      </c>
      <c r="E4" s="2">
        <v>2016</v>
      </c>
      <c r="F4" s="2">
        <v>2017</v>
      </c>
      <c r="G4" s="2">
        <v>2018</v>
      </c>
    </row>
    <row r="5" spans="1:7" ht="15.75" x14ac:dyDescent="0.25">
      <c r="A5" s="7" t="s">
        <v>11</v>
      </c>
      <c r="B5" s="2"/>
      <c r="C5" s="2"/>
      <c r="D5" s="2"/>
      <c r="E5" s="2"/>
      <c r="F5" s="2"/>
      <c r="G5" s="2"/>
    </row>
    <row r="6" spans="1:7" ht="15.75" x14ac:dyDescent="0.25">
      <c r="A6" s="8" t="s">
        <v>13</v>
      </c>
      <c r="B6" s="2"/>
      <c r="C6" s="2"/>
      <c r="D6" s="2"/>
      <c r="E6" s="2"/>
      <c r="F6" s="2"/>
      <c r="G6" s="2"/>
    </row>
    <row r="7" spans="1:7" x14ac:dyDescent="0.25">
      <c r="A7" s="3" t="s">
        <v>14</v>
      </c>
      <c r="B7" s="5">
        <v>10772926087</v>
      </c>
      <c r="C7" s="5">
        <v>11081251069</v>
      </c>
      <c r="D7" s="5">
        <v>11081251069</v>
      </c>
      <c r="E7" s="5">
        <v>13788729497</v>
      </c>
      <c r="F7" s="5">
        <v>8925270483</v>
      </c>
      <c r="G7" s="5">
        <v>9688657545</v>
      </c>
    </row>
    <row r="8" spans="1:7" x14ac:dyDescent="0.25">
      <c r="A8" s="3" t="s">
        <v>16</v>
      </c>
      <c r="B8" s="5">
        <v>-7981041027</v>
      </c>
      <c r="C8" s="5">
        <v>-7556554753</v>
      </c>
      <c r="D8" s="5">
        <v>-7556554753</v>
      </c>
      <c r="E8" s="5">
        <v>-9058030480</v>
      </c>
      <c r="F8" s="5">
        <v>-5868244291</v>
      </c>
      <c r="G8" s="5">
        <v>-6466373463</v>
      </c>
    </row>
    <row r="9" spans="1:7" x14ac:dyDescent="0.25">
      <c r="A9" s="3" t="s">
        <v>17</v>
      </c>
      <c r="B9" s="5"/>
      <c r="C9" s="5">
        <v>0</v>
      </c>
      <c r="D9" s="5"/>
      <c r="E9" s="5">
        <v>-718984457</v>
      </c>
      <c r="F9" s="5">
        <v>-687076073</v>
      </c>
      <c r="G9" s="5">
        <v>-967254445</v>
      </c>
    </row>
    <row r="10" spans="1:7" x14ac:dyDescent="0.25">
      <c r="A10" s="1"/>
      <c r="B10" s="6">
        <f t="shared" ref="B10:G10" si="0">SUM(B7:B9)</f>
        <v>2791885060</v>
      </c>
      <c r="C10" s="6">
        <f t="shared" si="0"/>
        <v>3524696316</v>
      </c>
      <c r="D10" s="6">
        <f t="shared" si="0"/>
        <v>3524696316</v>
      </c>
      <c r="E10" s="6">
        <f t="shared" si="0"/>
        <v>4011714560</v>
      </c>
      <c r="F10" s="6">
        <f t="shared" si="0"/>
        <v>2369950119</v>
      </c>
      <c r="G10" s="6">
        <f t="shared" si="0"/>
        <v>2255029637</v>
      </c>
    </row>
    <row r="11" spans="1:7" x14ac:dyDescent="0.25">
      <c r="A11" s="3" t="s">
        <v>23</v>
      </c>
      <c r="B11" s="5">
        <v>-278190211</v>
      </c>
      <c r="C11" s="5">
        <v>-252583277</v>
      </c>
      <c r="D11" s="5">
        <v>-252583277</v>
      </c>
      <c r="E11" s="5">
        <v>-122681105</v>
      </c>
      <c r="F11" s="5">
        <v>-118751747</v>
      </c>
      <c r="G11" s="5">
        <v>-60696580</v>
      </c>
    </row>
    <row r="12" spans="1:7" x14ac:dyDescent="0.25">
      <c r="A12" s="1"/>
      <c r="B12" s="6">
        <f t="shared" ref="B12:G12" si="1">SUM(B10:B11)</f>
        <v>2513694849</v>
      </c>
      <c r="C12" s="6">
        <f t="shared" si="1"/>
        <v>3272113039</v>
      </c>
      <c r="D12" s="6">
        <f t="shared" si="1"/>
        <v>3272113039</v>
      </c>
      <c r="E12" s="6">
        <f t="shared" si="1"/>
        <v>3889033455</v>
      </c>
      <c r="F12" s="6">
        <f t="shared" si="1"/>
        <v>2251198372</v>
      </c>
      <c r="G12" s="6">
        <f t="shared" si="1"/>
        <v>2194333057</v>
      </c>
    </row>
    <row r="13" spans="1:7" ht="14.25" x14ac:dyDescent="0.2">
      <c r="B13" s="5"/>
      <c r="C13" s="5"/>
      <c r="D13" s="5"/>
      <c r="E13" s="5"/>
      <c r="F13" s="5"/>
    </row>
    <row r="14" spans="1:7" x14ac:dyDescent="0.25">
      <c r="A14" s="7" t="s">
        <v>29</v>
      </c>
      <c r="B14" s="5"/>
      <c r="C14" s="5"/>
      <c r="D14" s="5"/>
      <c r="E14" s="5"/>
      <c r="F14" s="5"/>
    </row>
    <row r="15" spans="1:7" x14ac:dyDescent="0.25">
      <c r="A15" s="3" t="s">
        <v>31</v>
      </c>
      <c r="B15" s="5">
        <v>-1118664666</v>
      </c>
      <c r="C15" s="5">
        <v>-258472652</v>
      </c>
      <c r="D15" s="5">
        <v>-258472652</v>
      </c>
      <c r="E15" s="5">
        <v>-466685524</v>
      </c>
      <c r="F15" s="5">
        <v>-317882589</v>
      </c>
      <c r="G15" s="5">
        <v>-362435968</v>
      </c>
    </row>
    <row r="16" spans="1:7" x14ac:dyDescent="0.25">
      <c r="A16" s="3" t="s">
        <v>33</v>
      </c>
      <c r="B16" s="5">
        <v>-721211102</v>
      </c>
      <c r="C16" s="5">
        <v>-318095405</v>
      </c>
      <c r="D16" s="5">
        <v>-318095405</v>
      </c>
      <c r="E16" s="5">
        <v>-232011615</v>
      </c>
      <c r="F16" s="5">
        <v>-609605935</v>
      </c>
      <c r="G16" s="5">
        <v>-635401325</v>
      </c>
    </row>
    <row r="17" spans="1:7" x14ac:dyDescent="0.25">
      <c r="A17" s="3" t="s">
        <v>35</v>
      </c>
      <c r="B17" s="5">
        <v>162231043</v>
      </c>
      <c r="C17" s="5">
        <v>-794220555</v>
      </c>
      <c r="D17" s="5">
        <v>-794220555</v>
      </c>
      <c r="E17" s="5">
        <v>32015095</v>
      </c>
      <c r="F17" s="5">
        <v>-117008661</v>
      </c>
      <c r="G17" s="5">
        <v>4948532</v>
      </c>
    </row>
    <row r="18" spans="1:7" x14ac:dyDescent="0.25">
      <c r="A18" s="3" t="s">
        <v>37</v>
      </c>
      <c r="B18" s="5">
        <v>-201326653</v>
      </c>
      <c r="C18" s="5"/>
      <c r="D18" s="5">
        <v>0</v>
      </c>
      <c r="E18" s="5">
        <v>0</v>
      </c>
      <c r="F18" s="5">
        <v>63349000</v>
      </c>
      <c r="G18" s="5">
        <v>-383712325</v>
      </c>
    </row>
    <row r="19" spans="1:7" x14ac:dyDescent="0.25">
      <c r="A19" s="3" t="s">
        <v>40</v>
      </c>
      <c r="B19" s="5"/>
      <c r="C19" s="5"/>
      <c r="D19" s="5">
        <v>0</v>
      </c>
      <c r="E19" s="5">
        <v>6024809</v>
      </c>
      <c r="F19" s="5">
        <v>0</v>
      </c>
      <c r="G19" s="5">
        <v>0</v>
      </c>
    </row>
    <row r="20" spans="1:7" x14ac:dyDescent="0.25">
      <c r="A20" s="3" t="s">
        <v>41</v>
      </c>
      <c r="B20" s="5">
        <v>139533079</v>
      </c>
      <c r="C20" s="5">
        <v>2613260</v>
      </c>
      <c r="D20" s="5">
        <v>2613260</v>
      </c>
      <c r="E20" s="5">
        <v>564061587</v>
      </c>
      <c r="F20" s="5">
        <v>-388142</v>
      </c>
      <c r="G20" s="5">
        <v>-419417</v>
      </c>
    </row>
    <row r="21" spans="1:7" ht="15.75" customHeight="1" x14ac:dyDescent="0.25">
      <c r="A21" s="3" t="s">
        <v>43</v>
      </c>
      <c r="B21" s="5"/>
      <c r="C21" s="5">
        <v>847932</v>
      </c>
      <c r="D21" s="5">
        <v>847932</v>
      </c>
      <c r="E21" s="5">
        <v>1307244</v>
      </c>
      <c r="F21" s="5">
        <v>1918911</v>
      </c>
      <c r="G21" s="5">
        <v>149716281</v>
      </c>
    </row>
    <row r="22" spans="1:7" ht="15.75" customHeight="1" x14ac:dyDescent="0.25">
      <c r="A22" s="3" t="s">
        <v>44</v>
      </c>
      <c r="B22" s="5">
        <v>186964651</v>
      </c>
      <c r="C22" s="5">
        <v>111785390</v>
      </c>
      <c r="D22" s="5">
        <v>111785390</v>
      </c>
      <c r="E22" s="5">
        <v>159075000</v>
      </c>
      <c r="F22" s="5"/>
    </row>
    <row r="23" spans="1:7" ht="15.75" customHeight="1" x14ac:dyDescent="0.25">
      <c r="A23" s="1"/>
      <c r="B23" s="6">
        <f t="shared" ref="B23:G23" si="2">SUM(B15:B22)</f>
        <v>-1552473648</v>
      </c>
      <c r="C23" s="6">
        <f t="shared" si="2"/>
        <v>-1255542030</v>
      </c>
      <c r="D23" s="6">
        <f t="shared" si="2"/>
        <v>-1255542030</v>
      </c>
      <c r="E23" s="6">
        <f t="shared" si="2"/>
        <v>63786596</v>
      </c>
      <c r="F23" s="6">
        <f t="shared" si="2"/>
        <v>-979617416</v>
      </c>
      <c r="G23" s="6">
        <f t="shared" si="2"/>
        <v>-1227304222</v>
      </c>
    </row>
    <row r="24" spans="1:7" ht="15.75" customHeight="1" x14ac:dyDescent="0.2">
      <c r="B24" s="5"/>
      <c r="C24" s="5"/>
      <c r="D24" s="5"/>
      <c r="E24" s="5"/>
      <c r="F24" s="5"/>
    </row>
    <row r="25" spans="1:7" ht="15.75" customHeight="1" x14ac:dyDescent="0.25">
      <c r="A25" s="7" t="s">
        <v>49</v>
      </c>
      <c r="B25" s="5"/>
      <c r="C25" s="5"/>
      <c r="D25" s="5"/>
      <c r="E25" s="5"/>
      <c r="F25" s="5"/>
    </row>
    <row r="26" spans="1:7" ht="15.75" customHeight="1" x14ac:dyDescent="0.25">
      <c r="A26" s="3" t="s">
        <v>51</v>
      </c>
      <c r="B26" s="5">
        <v>-1385222419</v>
      </c>
      <c r="C26" s="5">
        <v>-1442217385</v>
      </c>
      <c r="D26" s="5">
        <v>-1442217385</v>
      </c>
      <c r="E26" s="5">
        <v>-1218823242</v>
      </c>
      <c r="F26" s="5">
        <v>-769101795</v>
      </c>
      <c r="G26" s="5">
        <v>591934064</v>
      </c>
    </row>
    <row r="27" spans="1:7" ht="15.75" customHeight="1" x14ac:dyDescent="0.25">
      <c r="A27" s="3" t="s">
        <v>52</v>
      </c>
      <c r="B27" s="5">
        <v>228010694</v>
      </c>
      <c r="C27" s="5">
        <v>531077074</v>
      </c>
      <c r="D27" s="5">
        <v>531077074</v>
      </c>
      <c r="E27" s="5">
        <v>-705819754</v>
      </c>
      <c r="F27" s="5">
        <v>879930222</v>
      </c>
      <c r="G27" s="5">
        <v>-262859765</v>
      </c>
    </row>
    <row r="28" spans="1:7" ht="15.75" customHeight="1" x14ac:dyDescent="0.25">
      <c r="A28" s="3" t="s">
        <v>54</v>
      </c>
      <c r="B28" s="5">
        <v>-19208337</v>
      </c>
      <c r="C28" s="5"/>
      <c r="D28" s="5">
        <v>-1099179990</v>
      </c>
      <c r="E28" s="5"/>
      <c r="F28" s="5"/>
      <c r="G28" s="3">
        <v>0</v>
      </c>
    </row>
    <row r="29" spans="1:7" ht="15.75" customHeight="1" x14ac:dyDescent="0.25">
      <c r="A29" s="3" t="s">
        <v>56</v>
      </c>
      <c r="B29" s="5">
        <v>400000000</v>
      </c>
      <c r="C29" s="5"/>
      <c r="D29" s="5">
        <v>-254324260</v>
      </c>
      <c r="E29" s="5"/>
      <c r="F29" s="5"/>
      <c r="G29" s="3">
        <v>0</v>
      </c>
    </row>
    <row r="30" spans="1:7" ht="15.75" customHeight="1" x14ac:dyDescent="0.25">
      <c r="A30" s="3" t="s">
        <v>58</v>
      </c>
      <c r="B30" s="5">
        <v>-60000000</v>
      </c>
      <c r="C30" s="5"/>
      <c r="D30" s="5">
        <v>0</v>
      </c>
      <c r="E30" s="5"/>
      <c r="F30" s="5"/>
      <c r="G30" s="3">
        <v>0</v>
      </c>
    </row>
    <row r="31" spans="1:7" ht="15.75" customHeight="1" x14ac:dyDescent="0.25">
      <c r="A31" s="3" t="s">
        <v>60</v>
      </c>
      <c r="B31" s="5"/>
      <c r="C31" s="5"/>
      <c r="D31" s="5"/>
      <c r="E31" s="5"/>
      <c r="F31" s="5"/>
      <c r="G31" s="3">
        <v>0</v>
      </c>
    </row>
    <row r="32" spans="1:7" ht="15.75" customHeight="1" x14ac:dyDescent="0.25">
      <c r="A32" s="3" t="s">
        <v>61</v>
      </c>
      <c r="B32" s="5">
        <v>2000000000</v>
      </c>
      <c r="C32" s="5"/>
      <c r="D32" s="5">
        <v>0</v>
      </c>
      <c r="E32" s="5"/>
      <c r="F32" s="5"/>
      <c r="G32" s="3">
        <v>0</v>
      </c>
    </row>
    <row r="33" spans="1:7" ht="15.75" customHeight="1" x14ac:dyDescent="0.25">
      <c r="A33" s="3" t="s">
        <v>63</v>
      </c>
      <c r="B33" s="5">
        <v>0</v>
      </c>
      <c r="C33" s="5"/>
      <c r="D33" s="5">
        <v>0</v>
      </c>
      <c r="E33" s="5">
        <v>-1144384986</v>
      </c>
      <c r="F33" s="5">
        <v>-1123428989</v>
      </c>
      <c r="G33" s="5">
        <v>-650807216</v>
      </c>
    </row>
    <row r="34" spans="1:7" ht="15.75" customHeight="1" x14ac:dyDescent="0.25">
      <c r="A34" s="3" t="s">
        <v>64</v>
      </c>
      <c r="B34" s="5">
        <v>-403628860</v>
      </c>
      <c r="C34" s="5">
        <v>-254324260</v>
      </c>
      <c r="D34" s="5">
        <v>0</v>
      </c>
      <c r="E34" s="5">
        <v>-381498779</v>
      </c>
      <c r="F34" s="5">
        <v>-215615446</v>
      </c>
      <c r="G34" s="5">
        <v>-417048480</v>
      </c>
    </row>
    <row r="35" spans="1:7" ht="15.75" customHeight="1" x14ac:dyDescent="0.25">
      <c r="A35" s="3" t="s">
        <v>67</v>
      </c>
      <c r="B35" s="5">
        <v>-1154573440</v>
      </c>
      <c r="C35" s="5">
        <v>-1099179990</v>
      </c>
      <c r="D35" s="5">
        <v>0</v>
      </c>
      <c r="E35" s="5">
        <v>0</v>
      </c>
      <c r="F35" s="5">
        <v>0</v>
      </c>
      <c r="G35" s="5">
        <v>0</v>
      </c>
    </row>
    <row r="36" spans="1:7" ht="15.75" customHeight="1" x14ac:dyDescent="0.25">
      <c r="A36" s="3" t="s">
        <v>68</v>
      </c>
      <c r="B36" s="5">
        <v>-280000000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5.75" customHeight="1" x14ac:dyDescent="0.25">
      <c r="A37" s="3" t="s">
        <v>69</v>
      </c>
      <c r="B37" s="5">
        <v>0</v>
      </c>
      <c r="C37" s="5">
        <v>0</v>
      </c>
      <c r="D37" s="5">
        <v>0</v>
      </c>
      <c r="E37" s="5">
        <v>-655382354</v>
      </c>
      <c r="F37" s="5">
        <v>0</v>
      </c>
      <c r="G37" s="5">
        <v>0</v>
      </c>
    </row>
    <row r="38" spans="1:7" ht="15.75" customHeight="1" x14ac:dyDescent="0.25">
      <c r="A38" s="1"/>
      <c r="B38" s="6">
        <f t="shared" ref="B38:G38" si="3">SUM(B26:B37)</f>
        <v>-674622362</v>
      </c>
      <c r="C38" s="6">
        <f t="shared" si="3"/>
        <v>-2264644561</v>
      </c>
      <c r="D38" s="6">
        <f t="shared" si="3"/>
        <v>-2264644561</v>
      </c>
      <c r="E38" s="6">
        <f t="shared" si="3"/>
        <v>-4105909115</v>
      </c>
      <c r="F38" s="6">
        <f t="shared" si="3"/>
        <v>-1228216008</v>
      </c>
      <c r="G38" s="6">
        <f t="shared" si="3"/>
        <v>-738781397</v>
      </c>
    </row>
    <row r="39" spans="1:7" ht="15.75" customHeight="1" x14ac:dyDescent="0.25">
      <c r="A39" s="1" t="s">
        <v>74</v>
      </c>
      <c r="B39" s="6">
        <f t="shared" ref="B39:G39" si="4">B12+B23+B38</f>
        <v>286598839</v>
      </c>
      <c r="C39" s="6">
        <f t="shared" si="4"/>
        <v>-248073552</v>
      </c>
      <c r="D39" s="6">
        <f t="shared" si="4"/>
        <v>-248073552</v>
      </c>
      <c r="E39" s="6">
        <f t="shared" si="4"/>
        <v>-153089064</v>
      </c>
      <c r="F39" s="6">
        <f t="shared" si="4"/>
        <v>43364948</v>
      </c>
      <c r="G39" s="6">
        <f t="shared" si="4"/>
        <v>228247438</v>
      </c>
    </row>
    <row r="40" spans="1:7" ht="15.75" customHeight="1" x14ac:dyDescent="0.25">
      <c r="A40" s="10" t="s">
        <v>77</v>
      </c>
      <c r="B40" s="5">
        <v>350001800</v>
      </c>
      <c r="C40" s="5">
        <v>636600639</v>
      </c>
      <c r="D40" s="5">
        <v>636600639</v>
      </c>
      <c r="E40" s="5">
        <v>388527087</v>
      </c>
      <c r="F40" s="5">
        <v>235438027</v>
      </c>
      <c r="G40" s="5">
        <v>278802970</v>
      </c>
    </row>
    <row r="41" spans="1:7" ht="15.75" customHeight="1" x14ac:dyDescent="0.25">
      <c r="A41" s="7" t="s">
        <v>78</v>
      </c>
      <c r="B41" s="6">
        <f t="shared" ref="B41:D41" si="5">SUM(B39:B40)</f>
        <v>636600639</v>
      </c>
      <c r="C41" s="6">
        <f t="shared" si="5"/>
        <v>388527087</v>
      </c>
      <c r="D41" s="6">
        <f t="shared" si="5"/>
        <v>388527087</v>
      </c>
      <c r="E41" s="6">
        <f>SUM(E39:E40)+1</f>
        <v>235438024</v>
      </c>
      <c r="F41" s="6">
        <f t="shared" ref="F41:G41" si="6">SUM(F39:F40)</f>
        <v>278802975</v>
      </c>
      <c r="G41" s="6">
        <f t="shared" si="6"/>
        <v>507050408</v>
      </c>
    </row>
    <row r="42" spans="1:7" ht="15.75" customHeight="1" x14ac:dyDescent="0.2">
      <c r="A42" s="18"/>
      <c r="B42" s="5"/>
      <c r="C42" s="5"/>
      <c r="D42" s="5"/>
      <c r="E42" s="5"/>
      <c r="F42" s="5"/>
    </row>
    <row r="43" spans="1:7" ht="15.75" customHeight="1" x14ac:dyDescent="0.25">
      <c r="A43" s="7" t="s">
        <v>81</v>
      </c>
      <c r="B43" s="17">
        <f>B12/('1'!B40/10)</f>
        <v>10.74228567948718</v>
      </c>
      <c r="C43" s="17">
        <f>C12/('1'!C40/10)</f>
        <v>13.983389055555556</v>
      </c>
      <c r="D43" s="17">
        <f>D12/('1'!D40/10)</f>
        <v>13.983389055555556</v>
      </c>
      <c r="E43" s="17">
        <f>E12/('1'!E40/10)</f>
        <v>16.619801089743589</v>
      </c>
      <c r="F43" s="17">
        <f>F12/('1'!F40/10)</f>
        <v>9.6205058632478639</v>
      </c>
      <c r="G43" s="17">
        <f>G12/('1'!G40/10)</f>
        <v>9.3774916965811972</v>
      </c>
    </row>
    <row r="44" spans="1:7" ht="15.75" customHeight="1" x14ac:dyDescent="0.25">
      <c r="A44" s="7" t="s">
        <v>86</v>
      </c>
      <c r="B44" s="5">
        <f>'1'!B40/10</f>
        <v>234000000</v>
      </c>
      <c r="C44" s="5">
        <f>'1'!C40/10</f>
        <v>234000000</v>
      </c>
      <c r="D44" s="5">
        <f>'1'!D40/10</f>
        <v>234000000</v>
      </c>
      <c r="E44" s="5">
        <f>'1'!E40/10</f>
        <v>234000000</v>
      </c>
      <c r="F44" s="5">
        <f>'1'!F40/10</f>
        <v>234000000</v>
      </c>
      <c r="G44" s="5">
        <f>'1'!G40/10</f>
        <v>234000000</v>
      </c>
    </row>
    <row r="45" spans="1:7" ht="15.75" customHeight="1" x14ac:dyDescent="0.2"/>
    <row r="46" spans="1:7" ht="15.75" customHeight="1" x14ac:dyDescent="0.25">
      <c r="A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14.75" customWidth="1"/>
    <col min="2" max="2" width="10.75" customWidth="1"/>
    <col min="3" max="3" width="10.125" customWidth="1"/>
    <col min="4" max="6" width="11" customWidth="1"/>
    <col min="7" max="26" width="7.625" customWidth="1"/>
  </cols>
  <sheetData>
    <row r="1" spans="1:7" ht="15.75" x14ac:dyDescent="0.25">
      <c r="A1" s="2" t="s">
        <v>0</v>
      </c>
    </row>
    <row r="2" spans="1:7" x14ac:dyDescent="0.25">
      <c r="A2" s="1" t="s">
        <v>93</v>
      </c>
    </row>
    <row r="3" spans="1:7" x14ac:dyDescent="0.25">
      <c r="A3" s="1" t="s">
        <v>4</v>
      </c>
    </row>
    <row r="4" spans="1:7" x14ac:dyDescent="0.25"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</row>
    <row r="5" spans="1:7" x14ac:dyDescent="0.25">
      <c r="A5" s="11" t="s">
        <v>94</v>
      </c>
      <c r="B5" s="20">
        <f>'2'!B24/'1'!B20</f>
        <v>3.80817292108293E-2</v>
      </c>
      <c r="C5" s="20">
        <f>'2'!C24/'1'!C20</f>
        <v>4.0231158122320476E-2</v>
      </c>
      <c r="D5" s="20">
        <f>'2'!D24/'1'!D20</f>
        <v>4.0231196447764045E-2</v>
      </c>
      <c r="E5" s="20">
        <f>'2'!E24/'1'!E20</f>
        <v>5.6711219370681833E-2</v>
      </c>
      <c r="F5" s="20">
        <f>'2'!F24/'1'!F20</f>
        <v>3.2394213245118327E-2</v>
      </c>
      <c r="G5" s="20">
        <f>'2'!G24/'1'!G20</f>
        <v>5.0155427581094141E-2</v>
      </c>
    </row>
    <row r="6" spans="1:7" x14ac:dyDescent="0.25">
      <c r="A6" s="11" t="s">
        <v>96</v>
      </c>
      <c r="B6" s="20">
        <f>'2'!B24/'1'!B39</f>
        <v>6.4253150873223863E-2</v>
      </c>
      <c r="C6" s="20">
        <f>'2'!C24/'1'!C39</f>
        <v>6.6463838199545655E-2</v>
      </c>
      <c r="D6" s="20">
        <f>'2'!D24/'1'!D39</f>
        <v>6.6463901519258517E-2</v>
      </c>
      <c r="E6" s="20">
        <f>'2'!E24/'1'!E39</f>
        <v>9.3111253926513371E-2</v>
      </c>
      <c r="F6" s="20">
        <f>'2'!F24/'1'!F39</f>
        <v>5.495017483216777E-2</v>
      </c>
      <c r="G6" s="20">
        <f>'2'!G24/'1'!G39</f>
        <v>7.1227256963733609E-2</v>
      </c>
    </row>
    <row r="7" spans="1:7" x14ac:dyDescent="0.25">
      <c r="A7" s="11" t="s">
        <v>98</v>
      </c>
      <c r="B7" s="23">
        <f>'1'!B27/'1'!B39</f>
        <v>6.8616538149120472E-3</v>
      </c>
      <c r="C7" s="23">
        <f>'1'!C27/'1'!C39</f>
        <v>7.7230817243345027E-3</v>
      </c>
      <c r="D7" s="23">
        <f>'1'!D27/'1'!D39</f>
        <v>0.32493077346110605</v>
      </c>
      <c r="E7" s="23">
        <f>'1'!E27/'1'!E39</f>
        <v>0.30073811170981807</v>
      </c>
      <c r="F7" s="23">
        <f>'1'!F27/'1'!F39</f>
        <v>0.26672395350441713</v>
      </c>
      <c r="G7" s="23">
        <f>'1'!G27/'1'!G39</f>
        <v>0.17521057347782554</v>
      </c>
    </row>
    <row r="8" spans="1:7" x14ac:dyDescent="0.25">
      <c r="A8" s="11" t="s">
        <v>99</v>
      </c>
      <c r="B8" s="23">
        <f>'1'!B14/'1'!B32</f>
        <v>0.79313476975692943</v>
      </c>
      <c r="C8" s="23">
        <f>'1'!C14/'1'!C32</f>
        <v>2.1577118324051194</v>
      </c>
      <c r="D8" s="23">
        <f>'1'!D14/'1'!D32</f>
        <v>2.1577118317300452</v>
      </c>
      <c r="E8" s="23">
        <f>'1'!E14/'1'!E32</f>
        <v>2.1452386951793532</v>
      </c>
      <c r="F8" s="23">
        <f>'1'!F14/'1'!F32</f>
        <v>1.8374780079836661</v>
      </c>
      <c r="G8" s="23">
        <f>'1'!G14/'1'!G32</f>
        <v>2.282875240168464</v>
      </c>
    </row>
    <row r="9" spans="1:7" x14ac:dyDescent="0.25">
      <c r="A9" s="11" t="s">
        <v>100</v>
      </c>
      <c r="B9" s="20">
        <f>'2'!B24/'2'!B5</f>
        <v>8.9064194099417862E-2</v>
      </c>
      <c r="C9" s="20">
        <f>'2'!C24/'2'!C5</f>
        <v>9.8043664139587233E-2</v>
      </c>
      <c r="D9" s="20">
        <f>'2'!D24/'2'!D5</f>
        <v>9.8043757539009291E-2</v>
      </c>
      <c r="E9" s="20">
        <f>'2'!E24/'2'!E5</f>
        <v>0.10303957786143879</v>
      </c>
      <c r="F9" s="20">
        <f>'2'!F24/'2'!F5</f>
        <v>9.5686834422403139E-2</v>
      </c>
      <c r="G9" s="20">
        <f>'2'!G24/'2'!G5</f>
        <v>8.6094415805493277E-2</v>
      </c>
    </row>
    <row r="10" spans="1:7" x14ac:dyDescent="0.25">
      <c r="A10" s="3" t="s">
        <v>101</v>
      </c>
      <c r="B10" s="20">
        <f>'2'!B13/'2'!B5</f>
        <v>0.20302851616285134</v>
      </c>
      <c r="C10" s="20">
        <f>'2'!C13/'2'!C5</f>
        <v>0.1906674936586488</v>
      </c>
      <c r="D10" s="20">
        <f>'2'!D13/'2'!D5</f>
        <v>0.19066758705807085</v>
      </c>
      <c r="E10" s="20">
        <f>'2'!E13/'2'!E5</f>
        <v>0.19473397884616775</v>
      </c>
      <c r="F10" s="20">
        <f>'2'!F13/'2'!F5</f>
        <v>0.17278877492960334</v>
      </c>
      <c r="G10" s="20">
        <f>'2'!G13/'2'!G5</f>
        <v>0.14652771324903754</v>
      </c>
    </row>
    <row r="11" spans="1:7" x14ac:dyDescent="0.25">
      <c r="A11" s="11" t="s">
        <v>102</v>
      </c>
      <c r="B11" s="23">
        <f>'2'!B24/('1'!B39+'1'!B27)</f>
        <v>6.381527256478009E-2</v>
      </c>
      <c r="C11" s="23">
        <f>'2'!C24/('1'!C39+'1'!C27)</f>
        <v>6.5954466464951941E-2</v>
      </c>
      <c r="D11" s="23">
        <f>'2'!D24/('1'!D39+'1'!D27)</f>
        <v>5.0164056002439589E-2</v>
      </c>
      <c r="E11" s="23">
        <f>'2'!E24/('1'!E39+'1'!E27)</f>
        <v>7.1583397986331607E-2</v>
      </c>
      <c r="F11" s="23">
        <f>'2'!F24/('1'!F39+'1'!F27)</f>
        <v>4.337975506040366E-2</v>
      </c>
      <c r="G11" s="23">
        <f>'2'!G24/('1'!G39+'1'!G27)</f>
        <v>6.0608080433576496E-2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Nahida_37</dc:creator>
  <cp:lastModifiedBy>Anik</cp:lastModifiedBy>
  <dcterms:created xsi:type="dcterms:W3CDTF">2018-02-18T06:18:44Z</dcterms:created>
  <dcterms:modified xsi:type="dcterms:W3CDTF">2020-04-12T10:47:32Z</dcterms:modified>
</cp:coreProperties>
</file>