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3" l="1"/>
  <c r="L18" i="3"/>
  <c r="L10" i="3"/>
  <c r="L30" i="3" s="1"/>
  <c r="L22" i="2"/>
  <c r="L8" i="2"/>
  <c r="L12" i="2" s="1"/>
  <c r="L17" i="2" s="1"/>
  <c r="L20" i="2" s="1"/>
  <c r="L47" i="1"/>
  <c r="L41" i="1"/>
  <c r="L46" i="1" s="1"/>
  <c r="L34" i="1"/>
  <c r="L27" i="1"/>
  <c r="L16" i="1"/>
  <c r="L9" i="1"/>
  <c r="L26" i="3" l="1"/>
  <c r="L28" i="3" s="1"/>
  <c r="L25" i="2"/>
  <c r="L28" i="2" s="1"/>
  <c r="L35" i="1"/>
  <c r="L44" i="1" s="1"/>
  <c r="L17" i="1"/>
  <c r="C10" i="3"/>
  <c r="D10" i="3"/>
  <c r="E10" i="3"/>
  <c r="F10" i="3"/>
  <c r="G10" i="3"/>
  <c r="H10" i="3"/>
  <c r="I10" i="3"/>
  <c r="J10" i="3"/>
  <c r="K10" i="3"/>
  <c r="B10" i="3"/>
  <c r="C47" i="1"/>
  <c r="D47" i="1"/>
  <c r="E47" i="1"/>
  <c r="F47" i="1"/>
  <c r="G47" i="1"/>
  <c r="H47" i="1"/>
  <c r="I47" i="1"/>
  <c r="J47" i="1"/>
  <c r="K47" i="1"/>
  <c r="B47" i="1"/>
  <c r="K24" i="3" l="1"/>
  <c r="K18" i="3"/>
  <c r="K26" i="3"/>
  <c r="K28" i="3" s="1"/>
  <c r="K22" i="2"/>
  <c r="K8" i="2"/>
  <c r="K12" i="2" s="1"/>
  <c r="K17" i="2" s="1"/>
  <c r="K20" i="2" s="1"/>
  <c r="K34" i="1"/>
  <c r="K27" i="1"/>
  <c r="K41" i="1"/>
  <c r="K16" i="1"/>
  <c r="K9" i="1"/>
  <c r="K25" i="2" l="1"/>
  <c r="G10" i="4" s="1"/>
  <c r="G7" i="4"/>
  <c r="K28" i="2"/>
  <c r="G11" i="4"/>
  <c r="K35" i="1"/>
  <c r="K44" i="1" s="1"/>
  <c r="G9" i="4"/>
  <c r="K46" i="1"/>
  <c r="G12" i="4"/>
  <c r="G8" i="4"/>
  <c r="K17" i="1"/>
  <c r="K30" i="3"/>
  <c r="B41" i="1"/>
  <c r="B46" i="1" s="1"/>
  <c r="B34" i="1"/>
  <c r="B27" i="1"/>
  <c r="B9" i="1"/>
  <c r="B16" i="1"/>
  <c r="C16" i="1"/>
  <c r="B17" i="1" l="1"/>
  <c r="G6" i="4"/>
  <c r="B35" i="1"/>
  <c r="B44" i="1" s="1"/>
  <c r="D34" i="1"/>
  <c r="E34" i="1"/>
  <c r="F34" i="1"/>
  <c r="G34" i="1"/>
  <c r="H34" i="1"/>
  <c r="I34" i="1"/>
  <c r="J34" i="1"/>
  <c r="C34" i="1"/>
  <c r="D27" i="1"/>
  <c r="D35" i="1" s="1"/>
  <c r="E27" i="1"/>
  <c r="E35" i="1" s="1"/>
  <c r="F27" i="1"/>
  <c r="F35" i="1" s="1"/>
  <c r="G27" i="1"/>
  <c r="G35" i="1" s="1"/>
  <c r="H27" i="1"/>
  <c r="H35" i="1" s="1"/>
  <c r="I27" i="1"/>
  <c r="I35" i="1" s="1"/>
  <c r="J27" i="1"/>
  <c r="J35" i="1" s="1"/>
  <c r="C27" i="1"/>
  <c r="C35" i="1" s="1"/>
  <c r="D41" i="1"/>
  <c r="D46" i="1" s="1"/>
  <c r="E41" i="1"/>
  <c r="E46" i="1" s="1"/>
  <c r="F41" i="1"/>
  <c r="G41" i="1"/>
  <c r="H41" i="1"/>
  <c r="I41" i="1"/>
  <c r="J41" i="1"/>
  <c r="C41" i="1"/>
  <c r="C46" i="1" s="1"/>
  <c r="D16" i="1"/>
  <c r="E16" i="1"/>
  <c r="F16" i="1"/>
  <c r="B9" i="4" s="1"/>
  <c r="G16" i="1"/>
  <c r="C9" i="4" s="1"/>
  <c r="H16" i="1"/>
  <c r="D9" i="4" s="1"/>
  <c r="I16" i="1"/>
  <c r="E9" i="4" s="1"/>
  <c r="J16" i="1"/>
  <c r="F9" i="4" s="1"/>
  <c r="D9" i="1"/>
  <c r="E9" i="1"/>
  <c r="F9" i="1"/>
  <c r="G9" i="1"/>
  <c r="H9" i="1"/>
  <c r="I9" i="1"/>
  <c r="J9" i="1"/>
  <c r="C9" i="1"/>
  <c r="C17" i="1" s="1"/>
  <c r="C8" i="2"/>
  <c r="C12" i="2" s="1"/>
  <c r="C17" i="2" s="1"/>
  <c r="C20" i="2" s="1"/>
  <c r="D8" i="2"/>
  <c r="D12" i="2" s="1"/>
  <c r="D17" i="2" s="1"/>
  <c r="D20" i="2" s="1"/>
  <c r="E8" i="2"/>
  <c r="E12" i="2" s="1"/>
  <c r="E17" i="2" s="1"/>
  <c r="E20" i="2" s="1"/>
  <c r="F8" i="2"/>
  <c r="F12" i="2" s="1"/>
  <c r="G8" i="2"/>
  <c r="G12" i="2" s="1"/>
  <c r="H8" i="2"/>
  <c r="H12" i="2" s="1"/>
  <c r="I8" i="2"/>
  <c r="I12" i="2" s="1"/>
  <c r="J8" i="2"/>
  <c r="J12" i="2" s="1"/>
  <c r="B8" i="2"/>
  <c r="B12" i="2" s="1"/>
  <c r="B17" i="2" s="1"/>
  <c r="B20" i="2" s="1"/>
  <c r="D17" i="1" l="1"/>
  <c r="H17" i="1"/>
  <c r="E17" i="1"/>
  <c r="I17" i="1"/>
  <c r="J44" i="1"/>
  <c r="J17" i="2"/>
  <c r="J20" i="2" s="1"/>
  <c r="F11" i="4"/>
  <c r="G46" i="1"/>
  <c r="C8" i="4"/>
  <c r="G44" i="1"/>
  <c r="I17" i="2"/>
  <c r="I20" i="2" s="1"/>
  <c r="E11" i="4"/>
  <c r="G17" i="1"/>
  <c r="J46" i="1"/>
  <c r="F8" i="4"/>
  <c r="F46" i="1"/>
  <c r="B8" i="4"/>
  <c r="F44" i="1"/>
  <c r="J17" i="1"/>
  <c r="F17" i="1"/>
  <c r="I46" i="1"/>
  <c r="E8" i="4"/>
  <c r="I44" i="1"/>
  <c r="E44" i="1"/>
  <c r="F17" i="2"/>
  <c r="F20" i="2" s="1"/>
  <c r="B11" i="4"/>
  <c r="H17" i="2"/>
  <c r="H20" i="2" s="1"/>
  <c r="D11" i="4"/>
  <c r="C44" i="1"/>
  <c r="G17" i="2"/>
  <c r="G20" i="2" s="1"/>
  <c r="C11" i="4"/>
  <c r="H46" i="1"/>
  <c r="D8" i="4"/>
  <c r="H44" i="1"/>
  <c r="D44" i="1"/>
  <c r="D30" i="3"/>
  <c r="J18" i="3"/>
  <c r="J24" i="3"/>
  <c r="J30" i="3"/>
  <c r="J22" i="2"/>
  <c r="I24" i="3"/>
  <c r="I18" i="3"/>
  <c r="I22" i="2"/>
  <c r="H18" i="3"/>
  <c r="G18" i="3"/>
  <c r="F18" i="3"/>
  <c r="H22" i="2"/>
  <c r="E22" i="2"/>
  <c r="E25" i="2" s="1"/>
  <c r="F22" i="2"/>
  <c r="G22" i="2"/>
  <c r="D22" i="2"/>
  <c r="E30" i="3"/>
  <c r="G30" i="3"/>
  <c r="H30" i="3"/>
  <c r="B24" i="3"/>
  <c r="B18" i="3"/>
  <c r="B30" i="3"/>
  <c r="C30" i="3"/>
  <c r="H24" i="3"/>
  <c r="E24" i="3"/>
  <c r="D18" i="3"/>
  <c r="D24" i="3"/>
  <c r="C24" i="3"/>
  <c r="F24" i="3"/>
  <c r="G24" i="3"/>
  <c r="I26" i="3" l="1"/>
  <c r="I28" i="3" s="1"/>
  <c r="I30" i="3"/>
  <c r="F26" i="3"/>
  <c r="F30" i="3"/>
  <c r="E28" i="2"/>
  <c r="B26" i="3"/>
  <c r="B28" i="3" s="1"/>
  <c r="J25" i="2"/>
  <c r="G25" i="2"/>
  <c r="J26" i="3"/>
  <c r="J28" i="3" s="1"/>
  <c r="I25" i="2"/>
  <c r="B25" i="2"/>
  <c r="D25" i="2"/>
  <c r="F25" i="2"/>
  <c r="D26" i="3"/>
  <c r="D28" i="3" s="1"/>
  <c r="H26" i="3"/>
  <c r="H28" i="3" s="1"/>
  <c r="I28" i="2" l="1"/>
  <c r="E10" i="4"/>
  <c r="E6" i="4"/>
  <c r="E12" i="4"/>
  <c r="E7" i="4"/>
  <c r="F28" i="2"/>
  <c r="B12" i="4"/>
  <c r="B10" i="4"/>
  <c r="B6" i="4"/>
  <c r="B7" i="4"/>
  <c r="D28" i="2"/>
  <c r="G28" i="2"/>
  <c r="C12" i="4"/>
  <c r="C7" i="4"/>
  <c r="C10" i="4"/>
  <c r="C6" i="4"/>
  <c r="B28" i="2"/>
  <c r="J28" i="2"/>
  <c r="F7" i="4"/>
  <c r="F10" i="4"/>
  <c r="F6" i="4"/>
  <c r="F12" i="4"/>
  <c r="C18" i="3" l="1"/>
  <c r="C26" i="3" s="1"/>
  <c r="C28" i="3" s="1"/>
  <c r="E18" i="3"/>
  <c r="G26" i="3"/>
  <c r="G28" i="3" s="1"/>
  <c r="E26" i="3" l="1"/>
  <c r="E28" i="3" s="1"/>
  <c r="F28" i="3"/>
  <c r="C25" i="2" l="1"/>
  <c r="C28" i="2" l="1"/>
  <c r="H25" i="2"/>
  <c r="H28" i="2" l="1"/>
  <c r="D6" i="4"/>
  <c r="D12" i="4"/>
  <c r="D7" i="4"/>
  <c r="D10" i="4"/>
</calcChain>
</file>

<file path=xl/sharedStrings.xml><?xml version="1.0" encoding="utf-8"?>
<sst xmlns="http://schemas.openxmlformats.org/spreadsheetml/2006/main" count="113" uniqueCount="82">
  <si>
    <t xml:space="preserve">Property,Plant  and  Equipment </t>
  </si>
  <si>
    <t>Share Capital</t>
  </si>
  <si>
    <t>Retained Earnings</t>
  </si>
  <si>
    <t>Gross Profit</t>
  </si>
  <si>
    <t>Operating Profit</t>
  </si>
  <si>
    <t>Inventories</t>
  </si>
  <si>
    <t>Advances, Deposits &amp; Pre-Payments</t>
  </si>
  <si>
    <t>Capital Work in Progress</t>
  </si>
  <si>
    <t>Non Current Liabilities</t>
  </si>
  <si>
    <t>Cash Received from Customers</t>
  </si>
  <si>
    <t>Investment in FDR</t>
  </si>
  <si>
    <t>-</t>
  </si>
  <si>
    <t>Accounts Receivables</t>
  </si>
  <si>
    <t>Liabilities for Expenses</t>
  </si>
  <si>
    <t>Deferred Tax Liabilities</t>
  </si>
  <si>
    <t>Current Tax</t>
  </si>
  <si>
    <t>Cash and Cash Equivalents</t>
  </si>
  <si>
    <t>Deposits for shares</t>
  </si>
  <si>
    <t>Term Loan - interest bearing</t>
  </si>
  <si>
    <t>Grant from SIDA</t>
  </si>
  <si>
    <t>Deffered liability-gratuity</t>
  </si>
  <si>
    <t>Interest payable</t>
  </si>
  <si>
    <t>Liabilities for other finance</t>
  </si>
  <si>
    <t xml:space="preserve">Provision for taxation </t>
  </si>
  <si>
    <t>Interest Payable</t>
  </si>
  <si>
    <t>Power Grid Company of Bangladesh</t>
  </si>
  <si>
    <t>Administrative Expenses</t>
  </si>
  <si>
    <t>Finanace Income</t>
  </si>
  <si>
    <t>Other income</t>
  </si>
  <si>
    <t>Finance expenses</t>
  </si>
  <si>
    <t>Contribution to Workers' Profit Participant Funds</t>
  </si>
  <si>
    <t>Cash Paid to Suppliers, contractor, employees, etc.</t>
  </si>
  <si>
    <t>Interest paid</t>
  </si>
  <si>
    <t>Income taxes paid</t>
  </si>
  <si>
    <t xml:space="preserve">Interest received </t>
  </si>
  <si>
    <t>Cash receipts from others</t>
  </si>
  <si>
    <t>Addition to propoerty, plant and equipments and capital work-in-progress</t>
  </si>
  <si>
    <t>Share capital and deposit for share</t>
  </si>
  <si>
    <t xml:space="preserve">Long term Loan </t>
  </si>
  <si>
    <t>Dividend paid</t>
  </si>
  <si>
    <t>Deffered tax</t>
  </si>
  <si>
    <t>Capital work-in-progress</t>
  </si>
  <si>
    <t>Investment in Fixed deposit</t>
  </si>
  <si>
    <t>Debt to Equity</t>
  </si>
  <si>
    <t>Current Ratio</t>
  </si>
  <si>
    <t>Operating Margin</t>
  </si>
  <si>
    <t>Balance Sheet</t>
  </si>
  <si>
    <t>As at year end</t>
  </si>
  <si>
    <t>Assets</t>
  </si>
  <si>
    <t>Non Current Assets</t>
  </si>
  <si>
    <t>Current Assets</t>
  </si>
  <si>
    <t>Liabilities and Capital</t>
  </si>
  <si>
    <t>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</si>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</sst>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0" fontId="3" fillId="0" borderId="0" xfId="0" applyFont="1"/>
    <xf numFmtId="0" fontId="0" fillId="0" borderId="0" xfId="0" applyFill="1"/>
    <xf numFmtId="3" fontId="1" fillId="0" borderId="0" xfId="0" applyNumberFormat="1" applyFont="1" applyFill="1" applyBorder="1"/>
    <xf numFmtId="0" fontId="2" fillId="0" borderId="0" xfId="0" applyFont="1" applyFill="1"/>
    <xf numFmtId="10" fontId="0" fillId="0" borderId="0" xfId="1" applyNumberFormat="1" applyFont="1"/>
    <xf numFmtId="0" fontId="0" fillId="0" borderId="0" xfId="0" applyAlignment="1">
      <alignment vertical="top"/>
    </xf>
    <xf numFmtId="0" fontId="6" fillId="0" borderId="0" xfId="0" applyFont="1"/>
    <xf numFmtId="164" fontId="0" fillId="0" borderId="0" xfId="1" applyNumberFormat="1" applyFont="1"/>
    <xf numFmtId="2" fontId="0" fillId="0" borderId="0" xfId="0" applyNumberFormat="1"/>
    <xf numFmtId="41" fontId="1" fillId="0" borderId="0" xfId="0" applyNumberFormat="1" applyFont="1" applyAlignment="1">
      <alignment horizontal="center"/>
    </xf>
    <xf numFmtId="41" fontId="0" fillId="0" borderId="0" xfId="0" applyNumberFormat="1"/>
    <xf numFmtId="41" fontId="0" fillId="0" borderId="0" xfId="0" applyNumberFormat="1" applyFill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ont="1" applyFill="1"/>
    <xf numFmtId="41" fontId="0" fillId="0" borderId="0" xfId="0" applyNumberFormat="1" applyAlignment="1">
      <alignment horizontal="center"/>
    </xf>
    <xf numFmtId="41" fontId="0" fillId="0" borderId="0" xfId="0" applyNumberFormat="1" applyFont="1"/>
    <xf numFmtId="41" fontId="1" fillId="0" borderId="2" xfId="0" applyNumberFormat="1" applyFont="1" applyBorder="1"/>
    <xf numFmtId="41" fontId="2" fillId="0" borderId="0" xfId="0" applyNumberFormat="1" applyFont="1" applyAlignment="1">
      <alignment horizontal="center"/>
    </xf>
    <xf numFmtId="41" fontId="0" fillId="0" borderId="0" xfId="0" applyNumberFormat="1" applyFill="1" applyAlignment="1">
      <alignment horizontal="center"/>
    </xf>
    <xf numFmtId="43" fontId="1" fillId="0" borderId="0" xfId="0" applyNumberFormat="1" applyFont="1"/>
    <xf numFmtId="43" fontId="0" fillId="0" borderId="0" xfId="0" applyNumberFormat="1"/>
    <xf numFmtId="43" fontId="1" fillId="0" borderId="0" xfId="0" applyNumberFormat="1" applyFont="1" applyFill="1" applyBorder="1"/>
    <xf numFmtId="41" fontId="2" fillId="0" borderId="0" xfId="0" applyNumberFormat="1" applyFont="1"/>
    <xf numFmtId="41" fontId="0" fillId="0" borderId="1" xfId="0" applyNumberFormat="1" applyBorder="1"/>
    <xf numFmtId="41" fontId="1" fillId="0" borderId="5" xfId="0" applyNumberFormat="1" applyFont="1" applyBorder="1"/>
    <xf numFmtId="41" fontId="1" fillId="0" borderId="0" xfId="0" applyNumberFormat="1" applyFont="1" applyBorder="1"/>
    <xf numFmtId="41" fontId="0" fillId="0" borderId="0" xfId="0" applyNumberFormat="1" applyFont="1" applyBorder="1"/>
    <xf numFmtId="41" fontId="0" fillId="0" borderId="0" xfId="0" applyNumberFormat="1" applyFont="1" applyFill="1" applyBorder="1"/>
    <xf numFmtId="41" fontId="0" fillId="0" borderId="0" xfId="0" applyNumberFormat="1" applyFont="1" applyAlignment="1">
      <alignment horizontal="center"/>
    </xf>
    <xf numFmtId="41" fontId="3" fillId="0" borderId="0" xfId="0" applyNumberFormat="1" applyFont="1"/>
    <xf numFmtId="41" fontId="0" fillId="0" borderId="0" xfId="0" applyNumberFormat="1" applyAlignment="1">
      <alignment wrapText="1"/>
    </xf>
    <xf numFmtId="41" fontId="0" fillId="0" borderId="0" xfId="0" applyNumberFormat="1" applyAlignment="1">
      <alignment vertical="top"/>
    </xf>
    <xf numFmtId="41" fontId="1" fillId="0" borderId="2" xfId="0" applyNumberFormat="1" applyFont="1" applyFill="1" applyBorder="1"/>
    <xf numFmtId="41" fontId="1" fillId="0" borderId="4" xfId="0" applyNumberFormat="1" applyFont="1" applyBorder="1"/>
    <xf numFmtId="41" fontId="6" fillId="0" borderId="0" xfId="0" applyNumberFormat="1" applyFont="1"/>
    <xf numFmtId="41" fontId="1" fillId="0" borderId="3" xfId="0" applyNumberFormat="1" applyFont="1" applyBorder="1"/>
    <xf numFmtId="41" fontId="1" fillId="0" borderId="3" xfId="0" applyNumberFormat="1" applyFont="1" applyFill="1" applyBorder="1"/>
    <xf numFmtId="0" fontId="1" fillId="0" borderId="1" xfId="0" applyFont="1" applyBorder="1" applyAlignment="1">
      <alignment horizontal="left"/>
    </xf>
    <xf numFmtId="0" fontId="7" fillId="0" borderId="0" xfId="0" applyFont="1"/>
    <xf numFmtId="0" fontId="2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5" fillId="0" borderId="0" xfId="0" applyFont="1" applyBorder="1"/>
    <xf numFmtId="0" fontId="6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7"/>
  <sheetViews>
    <sheetView workbookViewId="0">
      <pane xSplit="1" ySplit="4" topLeftCell="E31" activePane="bottomRight" state="frozen"/>
      <selection pane="topRight" activeCell="B1" sqref="B1"/>
      <selection pane="bottomLeft" activeCell="A6" sqref="A6"/>
      <selection pane="bottomRight" activeCell="L48" sqref="L48"/>
    </sheetView>
  </sheetViews>
  <sheetFormatPr defaultRowHeight="15" x14ac:dyDescent="0.25"/>
  <cols>
    <col min="1" max="1" width="41.140625" bestFit="1" customWidth="1"/>
    <col min="2" max="2" width="18.85546875" customWidth="1"/>
    <col min="3" max="5" width="15.28515625" bestFit="1" customWidth="1"/>
    <col min="6" max="7" width="16.28515625" bestFit="1" customWidth="1"/>
    <col min="8" max="9" width="16.28515625" style="9" bestFit="1" customWidth="1"/>
    <col min="10" max="12" width="16.28515625" bestFit="1" customWidth="1"/>
  </cols>
  <sheetData>
    <row r="1" spans="1:12" ht="15.75" x14ac:dyDescent="0.25">
      <c r="A1" s="3" t="s">
        <v>25</v>
      </c>
      <c r="B1" s="3"/>
      <c r="D1" s="3"/>
    </row>
    <row r="2" spans="1:12" ht="15.75" x14ac:dyDescent="0.25">
      <c r="A2" s="3" t="s">
        <v>46</v>
      </c>
      <c r="B2" s="3"/>
      <c r="D2" s="3"/>
    </row>
    <row r="3" spans="1:12" ht="15.75" x14ac:dyDescent="0.25">
      <c r="A3" s="3" t="s">
        <v>47</v>
      </c>
      <c r="B3" s="3"/>
      <c r="D3" s="3"/>
    </row>
    <row r="4" spans="1:12" ht="15.75" x14ac:dyDescent="0.25">
      <c r="B4" s="3">
        <v>2009</v>
      </c>
      <c r="C4" s="3">
        <v>2010</v>
      </c>
      <c r="D4" s="3">
        <v>2011</v>
      </c>
      <c r="E4" s="3">
        <v>2012</v>
      </c>
      <c r="F4" s="3">
        <v>2013</v>
      </c>
      <c r="G4" s="3">
        <v>2014</v>
      </c>
      <c r="H4" s="3">
        <v>2015</v>
      </c>
      <c r="I4" s="3">
        <v>2016</v>
      </c>
      <c r="J4" s="3">
        <v>2017</v>
      </c>
      <c r="K4" s="3">
        <v>2018</v>
      </c>
      <c r="L4" s="3">
        <v>2019</v>
      </c>
    </row>
    <row r="5" spans="1:12" x14ac:dyDescent="0.25">
      <c r="A5" s="46" t="s">
        <v>48</v>
      </c>
      <c r="B5" s="17"/>
      <c r="C5" s="18"/>
      <c r="D5" s="17"/>
      <c r="E5" s="18"/>
      <c r="F5" s="18"/>
      <c r="G5" s="18"/>
      <c r="H5" s="19"/>
      <c r="I5" s="19"/>
      <c r="J5" s="18"/>
      <c r="K5" s="18"/>
      <c r="L5" s="18"/>
    </row>
    <row r="6" spans="1:12" x14ac:dyDescent="0.25">
      <c r="A6" s="47" t="s">
        <v>49</v>
      </c>
      <c r="B6" s="20"/>
      <c r="C6" s="20"/>
      <c r="D6" s="20"/>
      <c r="E6" s="20"/>
      <c r="F6" s="20"/>
      <c r="G6" s="20"/>
      <c r="H6" s="21"/>
      <c r="I6" s="21"/>
      <c r="J6" s="21"/>
      <c r="K6" s="18"/>
      <c r="L6" s="18"/>
    </row>
    <row r="7" spans="1:12" x14ac:dyDescent="0.25">
      <c r="A7" t="s">
        <v>0</v>
      </c>
      <c r="B7" s="18">
        <v>33135201489</v>
      </c>
      <c r="C7" s="18">
        <v>33383269863</v>
      </c>
      <c r="D7" s="18">
        <v>35676781529</v>
      </c>
      <c r="E7" s="18">
        <v>41849896138</v>
      </c>
      <c r="F7" s="18">
        <v>42116295135</v>
      </c>
      <c r="G7" s="18">
        <v>77249112418</v>
      </c>
      <c r="H7" s="22">
        <v>84234601241</v>
      </c>
      <c r="I7" s="22">
        <v>85368136099</v>
      </c>
      <c r="J7" s="22">
        <v>113398236005</v>
      </c>
      <c r="K7" s="18">
        <v>115120606842</v>
      </c>
      <c r="L7" s="18">
        <v>144494665501</v>
      </c>
    </row>
    <row r="8" spans="1:12" x14ac:dyDescent="0.25">
      <c r="A8" t="s">
        <v>7</v>
      </c>
      <c r="B8" s="18">
        <v>12474463900</v>
      </c>
      <c r="C8" s="18">
        <v>16392344102</v>
      </c>
      <c r="D8" s="18">
        <v>23549981251</v>
      </c>
      <c r="E8" s="18">
        <v>32560541870</v>
      </c>
      <c r="F8" s="18">
        <v>48513303442</v>
      </c>
      <c r="G8" s="18">
        <v>25757833667</v>
      </c>
      <c r="H8" s="22">
        <v>24293076867</v>
      </c>
      <c r="I8" s="19">
        <v>34676778398</v>
      </c>
      <c r="J8" s="18">
        <v>25353438671</v>
      </c>
      <c r="K8" s="18">
        <v>63269033237</v>
      </c>
      <c r="L8" s="18">
        <v>68590309163</v>
      </c>
    </row>
    <row r="9" spans="1:12" x14ac:dyDescent="0.25">
      <c r="B9" s="20">
        <f>SUM(B7:B8)</f>
        <v>45609665389</v>
      </c>
      <c r="C9" s="20">
        <f>SUM(C7:C8)</f>
        <v>49775613965</v>
      </c>
      <c r="D9" s="20">
        <f t="shared" ref="D9:L9" si="0">SUM(D7:D8)</f>
        <v>59226762780</v>
      </c>
      <c r="E9" s="20">
        <f t="shared" si="0"/>
        <v>74410438008</v>
      </c>
      <c r="F9" s="20">
        <f t="shared" si="0"/>
        <v>90629598577</v>
      </c>
      <c r="G9" s="20">
        <f t="shared" si="0"/>
        <v>103006946085</v>
      </c>
      <c r="H9" s="20">
        <f t="shared" si="0"/>
        <v>108527678108</v>
      </c>
      <c r="I9" s="20">
        <f t="shared" si="0"/>
        <v>120044914497</v>
      </c>
      <c r="J9" s="20">
        <f t="shared" si="0"/>
        <v>138751674676</v>
      </c>
      <c r="K9" s="20">
        <f t="shared" si="0"/>
        <v>178389640079</v>
      </c>
      <c r="L9" s="20">
        <f t="shared" si="0"/>
        <v>213084974664</v>
      </c>
    </row>
    <row r="10" spans="1:12" x14ac:dyDescent="0.25">
      <c r="A10" s="47" t="s">
        <v>50</v>
      </c>
      <c r="B10" s="20"/>
      <c r="C10" s="20"/>
      <c r="D10" s="20"/>
      <c r="E10" s="20"/>
      <c r="F10" s="20"/>
      <c r="G10" s="20"/>
      <c r="H10" s="21"/>
      <c r="I10" s="21"/>
      <c r="J10" s="21"/>
      <c r="K10" s="18"/>
      <c r="L10" s="18"/>
    </row>
    <row r="11" spans="1:12" x14ac:dyDescent="0.25">
      <c r="A11" t="s">
        <v>10</v>
      </c>
      <c r="B11" s="18" t="s">
        <v>11</v>
      </c>
      <c r="C11" s="23" t="s">
        <v>11</v>
      </c>
      <c r="D11" s="23" t="s">
        <v>11</v>
      </c>
      <c r="E11" s="23" t="s">
        <v>11</v>
      </c>
      <c r="F11" s="24">
        <v>5860000000</v>
      </c>
      <c r="G11" s="24">
        <v>3810000000</v>
      </c>
      <c r="H11" s="22">
        <v>1870000000</v>
      </c>
      <c r="I11" s="22">
        <v>2560000000</v>
      </c>
      <c r="J11" s="22">
        <v>1320000000</v>
      </c>
      <c r="K11" s="18">
        <v>110000000</v>
      </c>
      <c r="L11" s="18">
        <v>10000000</v>
      </c>
    </row>
    <row r="12" spans="1:12" x14ac:dyDescent="0.25">
      <c r="A12" s="5" t="s">
        <v>5</v>
      </c>
      <c r="B12" s="24">
        <v>568138491</v>
      </c>
      <c r="C12" s="24">
        <v>685483498</v>
      </c>
      <c r="D12" s="24">
        <v>1339656762</v>
      </c>
      <c r="E12" s="24">
        <v>1471182090</v>
      </c>
      <c r="F12" s="24">
        <v>1658585163</v>
      </c>
      <c r="G12" s="24">
        <v>864243630</v>
      </c>
      <c r="H12" s="22">
        <v>812537864</v>
      </c>
      <c r="I12" s="22">
        <v>808254057</v>
      </c>
      <c r="J12" s="22">
        <v>807347816</v>
      </c>
      <c r="K12" s="18">
        <v>1011360681</v>
      </c>
      <c r="L12" s="18">
        <v>1137052392</v>
      </c>
    </row>
    <row r="13" spans="1:12" x14ac:dyDescent="0.25">
      <c r="A13" t="s">
        <v>12</v>
      </c>
      <c r="B13" s="24">
        <v>1324223262</v>
      </c>
      <c r="C13" s="18">
        <v>1352523069</v>
      </c>
      <c r="D13" s="18">
        <v>1379078119</v>
      </c>
      <c r="E13" s="18">
        <v>1577598855</v>
      </c>
      <c r="F13" s="18">
        <v>1607095693</v>
      </c>
      <c r="G13" s="18">
        <v>1685898529</v>
      </c>
      <c r="H13" s="19">
        <v>1648812266</v>
      </c>
      <c r="I13" s="19">
        <v>2549790745</v>
      </c>
      <c r="J13" s="19">
        <v>2757415018</v>
      </c>
      <c r="K13" s="18">
        <v>3240307900</v>
      </c>
      <c r="L13" s="18">
        <v>5542285929</v>
      </c>
    </row>
    <row r="14" spans="1:12" x14ac:dyDescent="0.25">
      <c r="A14" t="s">
        <v>6</v>
      </c>
      <c r="B14" s="24">
        <v>620132559</v>
      </c>
      <c r="C14" s="18">
        <v>657724742</v>
      </c>
      <c r="D14" s="18">
        <v>3981843413</v>
      </c>
      <c r="E14" s="18">
        <v>4037096904</v>
      </c>
      <c r="F14" s="18">
        <v>4958623141</v>
      </c>
      <c r="G14" s="18">
        <v>3482082687</v>
      </c>
      <c r="H14" s="19">
        <v>4555409958</v>
      </c>
      <c r="I14" s="19">
        <v>7914222150</v>
      </c>
      <c r="J14" s="19">
        <v>8997468023</v>
      </c>
      <c r="K14" s="18">
        <v>9901480568</v>
      </c>
      <c r="L14" s="18">
        <v>14188602127</v>
      </c>
    </row>
    <row r="15" spans="1:12" x14ac:dyDescent="0.25">
      <c r="A15" t="s">
        <v>16</v>
      </c>
      <c r="B15" s="24">
        <v>10282847457</v>
      </c>
      <c r="C15" s="18">
        <v>10612691429</v>
      </c>
      <c r="D15" s="18">
        <v>8576389284</v>
      </c>
      <c r="E15" s="18">
        <v>7659387878</v>
      </c>
      <c r="F15" s="18">
        <v>3947665038</v>
      </c>
      <c r="G15" s="18">
        <v>3426992085</v>
      </c>
      <c r="H15" s="19">
        <v>4598766638</v>
      </c>
      <c r="I15" s="19">
        <v>4093754983</v>
      </c>
      <c r="J15" s="19">
        <v>5434654620</v>
      </c>
      <c r="K15" s="18">
        <v>7481236802</v>
      </c>
      <c r="L15" s="18">
        <v>11938407665</v>
      </c>
    </row>
    <row r="16" spans="1:12" x14ac:dyDescent="0.25">
      <c r="B16" s="20">
        <f>SUM(B11:B15)</f>
        <v>12795341769</v>
      </c>
      <c r="C16" s="20">
        <f>SUM(C11:C15)</f>
        <v>13308422738</v>
      </c>
      <c r="D16" s="20">
        <f t="shared" ref="D16:L16" si="1">SUM(D11:D15)</f>
        <v>15276967578</v>
      </c>
      <c r="E16" s="20">
        <f t="shared" si="1"/>
        <v>14745265727</v>
      </c>
      <c r="F16" s="20">
        <f t="shared" si="1"/>
        <v>18031969035</v>
      </c>
      <c r="G16" s="20">
        <f t="shared" si="1"/>
        <v>13269216931</v>
      </c>
      <c r="H16" s="20">
        <f t="shared" si="1"/>
        <v>13485526726</v>
      </c>
      <c r="I16" s="20">
        <f t="shared" si="1"/>
        <v>17926021935</v>
      </c>
      <c r="J16" s="20">
        <f t="shared" si="1"/>
        <v>19316885477</v>
      </c>
      <c r="K16" s="20">
        <f t="shared" si="1"/>
        <v>21744385951</v>
      </c>
      <c r="L16" s="20">
        <f t="shared" si="1"/>
        <v>32816348113</v>
      </c>
    </row>
    <row r="17" spans="1:12" x14ac:dyDescent="0.25">
      <c r="A17" s="2"/>
      <c r="B17" s="20">
        <f>SUM(B9,B16)</f>
        <v>58405007158</v>
      </c>
      <c r="C17" s="25">
        <f>SUM(C9,C16)</f>
        <v>63084036703</v>
      </c>
      <c r="D17" s="25">
        <f t="shared" ref="D17:L17" si="2">SUM(D9,D16)</f>
        <v>74503730358</v>
      </c>
      <c r="E17" s="25">
        <f t="shared" si="2"/>
        <v>89155703735</v>
      </c>
      <c r="F17" s="25">
        <f t="shared" si="2"/>
        <v>108661567612</v>
      </c>
      <c r="G17" s="25">
        <f t="shared" si="2"/>
        <v>116276163016</v>
      </c>
      <c r="H17" s="25">
        <f t="shared" si="2"/>
        <v>122013204834</v>
      </c>
      <c r="I17" s="25">
        <f t="shared" si="2"/>
        <v>137970936432</v>
      </c>
      <c r="J17" s="25">
        <f t="shared" si="2"/>
        <v>158068560153</v>
      </c>
      <c r="K17" s="25">
        <f t="shared" si="2"/>
        <v>200134026030</v>
      </c>
      <c r="L17" s="25">
        <f t="shared" si="2"/>
        <v>245901322777</v>
      </c>
    </row>
    <row r="18" spans="1:12" x14ac:dyDescent="0.25">
      <c r="B18" s="18"/>
      <c r="C18" s="18"/>
      <c r="D18" s="18"/>
      <c r="E18" s="18"/>
      <c r="F18" s="18"/>
      <c r="G18" s="18"/>
      <c r="H18" s="19"/>
      <c r="I18" s="19"/>
      <c r="J18" s="18"/>
      <c r="K18" s="18"/>
      <c r="L18" s="18"/>
    </row>
    <row r="19" spans="1:12" ht="15.75" x14ac:dyDescent="0.25">
      <c r="A19" s="48" t="s">
        <v>51</v>
      </c>
      <c r="B19" s="26"/>
      <c r="C19" s="18"/>
      <c r="D19" s="26"/>
      <c r="E19" s="18"/>
      <c r="F19" s="18"/>
      <c r="G19" s="18"/>
      <c r="H19" s="19"/>
      <c r="I19" s="19"/>
      <c r="J19" s="18"/>
      <c r="K19" s="18"/>
      <c r="L19" s="18"/>
    </row>
    <row r="20" spans="1:12" ht="15.75" x14ac:dyDescent="0.25">
      <c r="A20" s="49" t="s">
        <v>52</v>
      </c>
      <c r="B20" s="18"/>
      <c r="C20" s="18"/>
      <c r="D20" s="18"/>
      <c r="E20" s="18"/>
      <c r="F20" s="18"/>
      <c r="G20" s="18"/>
      <c r="H20" s="19"/>
      <c r="I20" s="19"/>
      <c r="J20" s="18"/>
      <c r="K20" s="18"/>
      <c r="L20" s="18"/>
    </row>
    <row r="21" spans="1:12" x14ac:dyDescent="0.25">
      <c r="A21" s="47" t="s">
        <v>8</v>
      </c>
      <c r="B21" s="20"/>
      <c r="C21" s="20"/>
      <c r="D21" s="20"/>
      <c r="E21" s="20"/>
      <c r="F21" s="20"/>
      <c r="G21" s="20"/>
      <c r="H21" s="20"/>
      <c r="I21" s="21"/>
      <c r="J21" s="21"/>
      <c r="K21" s="18"/>
      <c r="L21" s="18"/>
    </row>
    <row r="22" spans="1:12" x14ac:dyDescent="0.25">
      <c r="A22" t="s">
        <v>18</v>
      </c>
      <c r="B22" s="18">
        <v>37388769313</v>
      </c>
      <c r="C22" s="18">
        <v>39428415143</v>
      </c>
      <c r="D22" s="18">
        <v>44660367822</v>
      </c>
      <c r="E22" s="18">
        <v>54002075071</v>
      </c>
      <c r="F22" s="18">
        <v>63245787725</v>
      </c>
      <c r="G22" s="18">
        <v>64972355099</v>
      </c>
      <c r="H22" s="19">
        <v>65628766220</v>
      </c>
      <c r="I22" s="19">
        <v>89800710920</v>
      </c>
      <c r="J22" s="19">
        <v>101732309363</v>
      </c>
      <c r="K22" s="18">
        <v>129395518629</v>
      </c>
      <c r="L22" s="18">
        <v>156740746757</v>
      </c>
    </row>
    <row r="23" spans="1:12" x14ac:dyDescent="0.25">
      <c r="A23" t="s">
        <v>24</v>
      </c>
      <c r="B23" s="18">
        <v>1423542676</v>
      </c>
      <c r="C23" s="18">
        <v>1697315307</v>
      </c>
      <c r="D23" s="23" t="s">
        <v>11</v>
      </c>
      <c r="E23" s="23" t="s">
        <v>11</v>
      </c>
      <c r="F23" s="23" t="s">
        <v>11</v>
      </c>
      <c r="G23" s="23" t="s">
        <v>11</v>
      </c>
      <c r="H23" s="27" t="s">
        <v>11</v>
      </c>
      <c r="I23" s="27" t="s">
        <v>11</v>
      </c>
      <c r="J23" s="27" t="s">
        <v>11</v>
      </c>
      <c r="K23" s="18">
        <v>0</v>
      </c>
      <c r="L23" s="18"/>
    </row>
    <row r="24" spans="1:12" x14ac:dyDescent="0.25">
      <c r="A24" t="s">
        <v>19</v>
      </c>
      <c r="B24" s="18">
        <v>140377926</v>
      </c>
      <c r="C24" s="18">
        <v>140377926</v>
      </c>
      <c r="D24" s="18">
        <v>125638246</v>
      </c>
      <c r="E24" s="18">
        <v>120725019</v>
      </c>
      <c r="F24" s="18">
        <v>115811792</v>
      </c>
      <c r="G24" s="18">
        <v>128510771</v>
      </c>
      <c r="H24" s="19">
        <v>152060257</v>
      </c>
      <c r="I24" s="19">
        <v>147147029</v>
      </c>
      <c r="J24" s="19">
        <v>176313662</v>
      </c>
      <c r="K24" s="18">
        <v>1048053605</v>
      </c>
      <c r="L24" s="18">
        <v>1397138163</v>
      </c>
    </row>
    <row r="25" spans="1:12" x14ac:dyDescent="0.25">
      <c r="A25" t="s">
        <v>20</v>
      </c>
      <c r="B25" s="18">
        <v>264663472</v>
      </c>
      <c r="C25" s="18">
        <v>328218950</v>
      </c>
      <c r="D25" s="18">
        <v>513935448</v>
      </c>
      <c r="E25" s="18">
        <v>587934431</v>
      </c>
      <c r="F25" s="18">
        <v>674893948</v>
      </c>
      <c r="G25" s="18">
        <v>921244097</v>
      </c>
      <c r="H25" s="19">
        <v>1111490984</v>
      </c>
      <c r="I25" s="19">
        <v>1735868760</v>
      </c>
      <c r="J25" s="19">
        <v>1963994600</v>
      </c>
      <c r="K25" s="18">
        <v>2791709375</v>
      </c>
      <c r="L25" s="18">
        <v>3000998610</v>
      </c>
    </row>
    <row r="26" spans="1:12" x14ac:dyDescent="0.25">
      <c r="A26" t="s">
        <v>14</v>
      </c>
      <c r="B26" s="18">
        <v>1549940936</v>
      </c>
      <c r="C26" s="18">
        <v>1879162378</v>
      </c>
      <c r="D26" s="18">
        <v>2119972683</v>
      </c>
      <c r="E26" s="18">
        <v>2953736108</v>
      </c>
      <c r="F26" s="18">
        <v>3619490958</v>
      </c>
      <c r="G26" s="18">
        <v>4593144208</v>
      </c>
      <c r="H26" s="19">
        <v>4075513852</v>
      </c>
      <c r="I26" s="19">
        <v>5061333561</v>
      </c>
      <c r="J26" s="19">
        <v>5853283410</v>
      </c>
      <c r="K26" s="18">
        <v>6240241542</v>
      </c>
      <c r="L26" s="18">
        <v>6524327821</v>
      </c>
    </row>
    <row r="27" spans="1:12" x14ac:dyDescent="0.25">
      <c r="B27" s="20">
        <f>SUM(B22:B26)</f>
        <v>40767294323</v>
      </c>
      <c r="C27" s="20">
        <f>SUM(C22:C26)</f>
        <v>43473489704</v>
      </c>
      <c r="D27" s="20">
        <f t="shared" ref="D27:L27" si="3">SUM(D22:D26)</f>
        <v>47419914199</v>
      </c>
      <c r="E27" s="20">
        <f t="shared" si="3"/>
        <v>57664470629</v>
      </c>
      <c r="F27" s="20">
        <f t="shared" si="3"/>
        <v>67655984423</v>
      </c>
      <c r="G27" s="20">
        <f t="shared" si="3"/>
        <v>70615254175</v>
      </c>
      <c r="H27" s="20">
        <f t="shared" si="3"/>
        <v>70967831313</v>
      </c>
      <c r="I27" s="20">
        <f t="shared" si="3"/>
        <v>96745060270</v>
      </c>
      <c r="J27" s="20">
        <f t="shared" si="3"/>
        <v>109725901035</v>
      </c>
      <c r="K27" s="20">
        <f t="shared" si="3"/>
        <v>139475523151</v>
      </c>
      <c r="L27" s="20">
        <f t="shared" si="3"/>
        <v>167663211351</v>
      </c>
    </row>
    <row r="28" spans="1:12" x14ac:dyDescent="0.25">
      <c r="A28" s="47" t="s">
        <v>53</v>
      </c>
      <c r="B28" s="20"/>
      <c r="C28" s="20"/>
      <c r="D28" s="20"/>
      <c r="E28" s="20"/>
      <c r="F28" s="20"/>
      <c r="G28" s="20"/>
      <c r="H28" s="21"/>
      <c r="I28" s="21"/>
      <c r="J28" s="21"/>
      <c r="K28" s="18"/>
      <c r="L28" s="18"/>
    </row>
    <row r="29" spans="1:12" x14ac:dyDescent="0.25">
      <c r="A29" t="s">
        <v>18</v>
      </c>
      <c r="B29" s="18">
        <v>1104162608</v>
      </c>
      <c r="C29" s="18">
        <v>1790359768</v>
      </c>
      <c r="D29" s="18">
        <v>1808318493</v>
      </c>
      <c r="E29" s="18">
        <v>1991313004</v>
      </c>
      <c r="F29" s="18">
        <v>1966838264</v>
      </c>
      <c r="G29" s="18">
        <v>3482283973</v>
      </c>
      <c r="H29" s="19">
        <v>4125552868</v>
      </c>
      <c r="I29" s="19">
        <v>747994181</v>
      </c>
      <c r="J29" s="19">
        <v>752767223</v>
      </c>
      <c r="K29" s="18">
        <v>840005104</v>
      </c>
      <c r="L29" s="18">
        <v>777574800</v>
      </c>
    </row>
    <row r="30" spans="1:12" x14ac:dyDescent="0.25">
      <c r="A30" t="s">
        <v>21</v>
      </c>
      <c r="B30" s="18">
        <v>998942459</v>
      </c>
      <c r="C30" s="18">
        <v>1154536079</v>
      </c>
      <c r="D30" s="18">
        <v>4272927362</v>
      </c>
      <c r="E30" s="18">
        <v>5779427703</v>
      </c>
      <c r="F30" s="18">
        <v>7929219838</v>
      </c>
      <c r="G30" s="18">
        <v>10329202524</v>
      </c>
      <c r="H30" s="19">
        <v>11712330348</v>
      </c>
      <c r="I30" s="19">
        <v>450885238</v>
      </c>
      <c r="J30" s="19">
        <v>410174051</v>
      </c>
      <c r="K30" s="18">
        <v>410713009</v>
      </c>
      <c r="L30" s="18">
        <v>331989607</v>
      </c>
    </row>
    <row r="31" spans="1:12" x14ac:dyDescent="0.25">
      <c r="A31" t="s">
        <v>13</v>
      </c>
      <c r="B31" s="18">
        <v>124304346</v>
      </c>
      <c r="C31" s="18">
        <v>122341304</v>
      </c>
      <c r="D31" s="18">
        <v>320974260</v>
      </c>
      <c r="E31" s="18">
        <v>205605143</v>
      </c>
      <c r="F31" s="18">
        <v>212044593</v>
      </c>
      <c r="G31" s="18">
        <v>651206134</v>
      </c>
      <c r="H31" s="19">
        <v>957352843</v>
      </c>
      <c r="I31" s="19">
        <v>694135167</v>
      </c>
      <c r="J31" s="19">
        <v>642848355</v>
      </c>
      <c r="K31" s="18">
        <v>2030713925</v>
      </c>
      <c r="L31" s="18">
        <v>1053892851</v>
      </c>
    </row>
    <row r="32" spans="1:12" x14ac:dyDescent="0.25">
      <c r="A32" t="s">
        <v>22</v>
      </c>
      <c r="B32" s="18">
        <v>846998129</v>
      </c>
      <c r="C32" s="18">
        <v>187377601</v>
      </c>
      <c r="D32" s="18">
        <v>863756589</v>
      </c>
      <c r="E32" s="18">
        <v>1342973239</v>
      </c>
      <c r="F32" s="18">
        <v>1496819414</v>
      </c>
      <c r="G32" s="18">
        <v>1808117150</v>
      </c>
      <c r="H32" s="19">
        <v>2752076729</v>
      </c>
      <c r="I32" s="19">
        <v>3712663213</v>
      </c>
      <c r="J32" s="19">
        <v>4883530085</v>
      </c>
      <c r="K32" s="18">
        <v>7178242571</v>
      </c>
      <c r="L32" s="18">
        <v>9337938750</v>
      </c>
    </row>
    <row r="33" spans="1:12" x14ac:dyDescent="0.25">
      <c r="A33" t="s">
        <v>23</v>
      </c>
      <c r="B33" s="18">
        <v>306203090</v>
      </c>
      <c r="C33" s="18">
        <v>306203090</v>
      </c>
      <c r="D33" s="18">
        <v>36190504</v>
      </c>
      <c r="E33" s="18">
        <v>40415000</v>
      </c>
      <c r="F33" s="18">
        <v>43713910</v>
      </c>
      <c r="G33" s="18">
        <v>72145561</v>
      </c>
      <c r="H33" s="19">
        <v>101655214</v>
      </c>
      <c r="I33" s="19">
        <v>180851634</v>
      </c>
      <c r="J33" s="19">
        <v>269262084</v>
      </c>
      <c r="K33" s="18">
        <v>365031982</v>
      </c>
      <c r="L33" s="18">
        <v>475983155</v>
      </c>
    </row>
    <row r="34" spans="1:12" x14ac:dyDescent="0.25">
      <c r="A34" s="2"/>
      <c r="B34" s="20">
        <f>SUM(B29:B33)</f>
        <v>3380610632</v>
      </c>
      <c r="C34" s="20">
        <f>SUM(C29:C33)</f>
        <v>3560817842</v>
      </c>
      <c r="D34" s="20">
        <f t="shared" ref="D34:L34" si="4">SUM(D29:D33)</f>
        <v>7302167208</v>
      </c>
      <c r="E34" s="20">
        <f t="shared" si="4"/>
        <v>9359734089</v>
      </c>
      <c r="F34" s="20">
        <f t="shared" si="4"/>
        <v>11648636019</v>
      </c>
      <c r="G34" s="20">
        <f t="shared" si="4"/>
        <v>16342955342</v>
      </c>
      <c r="H34" s="20">
        <f t="shared" si="4"/>
        <v>19648968002</v>
      </c>
      <c r="I34" s="20">
        <f t="shared" si="4"/>
        <v>5786529433</v>
      </c>
      <c r="J34" s="20">
        <f t="shared" si="4"/>
        <v>6958581798</v>
      </c>
      <c r="K34" s="20">
        <f t="shared" si="4"/>
        <v>10824706591</v>
      </c>
      <c r="L34" s="20">
        <f t="shared" si="4"/>
        <v>11977379163</v>
      </c>
    </row>
    <row r="35" spans="1:12" x14ac:dyDescent="0.25">
      <c r="A35" s="2"/>
      <c r="B35" s="20">
        <f>SUM(B27,B34)</f>
        <v>44147904955</v>
      </c>
      <c r="C35" s="20">
        <f>SUM(C27,C34)</f>
        <v>47034307546</v>
      </c>
      <c r="D35" s="20">
        <f t="shared" ref="D35:L35" si="5">SUM(D27,D34)</f>
        <v>54722081407</v>
      </c>
      <c r="E35" s="20">
        <f t="shared" si="5"/>
        <v>67024204718</v>
      </c>
      <c r="F35" s="20">
        <f t="shared" si="5"/>
        <v>79304620442</v>
      </c>
      <c r="G35" s="20">
        <f t="shared" si="5"/>
        <v>86958209517</v>
      </c>
      <c r="H35" s="20">
        <f t="shared" si="5"/>
        <v>90616799315</v>
      </c>
      <c r="I35" s="20">
        <f t="shared" si="5"/>
        <v>102531589703</v>
      </c>
      <c r="J35" s="20">
        <f t="shared" si="5"/>
        <v>116684482833</v>
      </c>
      <c r="K35" s="20">
        <f t="shared" si="5"/>
        <v>150300229742</v>
      </c>
      <c r="L35" s="20">
        <f t="shared" si="5"/>
        <v>179640590514</v>
      </c>
    </row>
    <row r="36" spans="1:12" x14ac:dyDescent="0.25">
      <c r="A36" s="2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</row>
    <row r="37" spans="1:12" x14ac:dyDescent="0.25">
      <c r="A37" s="47" t="s">
        <v>54</v>
      </c>
      <c r="B37" s="20"/>
      <c r="C37" s="20"/>
      <c r="D37" s="20"/>
      <c r="E37" s="20"/>
      <c r="F37" s="20"/>
      <c r="G37" s="20"/>
      <c r="H37" s="21"/>
      <c r="I37" s="21"/>
      <c r="J37" s="21"/>
      <c r="K37" s="18"/>
      <c r="L37" s="18"/>
    </row>
    <row r="38" spans="1:12" x14ac:dyDescent="0.25">
      <c r="A38" t="s">
        <v>1</v>
      </c>
      <c r="B38" s="18">
        <v>3643581000</v>
      </c>
      <c r="C38" s="18">
        <v>3643581000</v>
      </c>
      <c r="D38" s="18">
        <v>4190118100</v>
      </c>
      <c r="E38" s="18">
        <v>4190118100</v>
      </c>
      <c r="F38" s="18">
        <v>4609129910</v>
      </c>
      <c r="G38" s="18">
        <v>4609129910</v>
      </c>
      <c r="H38" s="19">
        <v>4609129910</v>
      </c>
      <c r="I38" s="19">
        <v>4609129910</v>
      </c>
      <c r="J38" s="19">
        <v>4609129910</v>
      </c>
      <c r="K38" s="18">
        <v>4609129910</v>
      </c>
      <c r="L38" s="18">
        <v>4609129910</v>
      </c>
    </row>
    <row r="39" spans="1:12" x14ac:dyDescent="0.25">
      <c r="A39" t="s">
        <v>17</v>
      </c>
      <c r="B39" s="18">
        <v>7119140637</v>
      </c>
      <c r="C39" s="18">
        <v>8288522908</v>
      </c>
      <c r="D39" s="18">
        <v>9738181386</v>
      </c>
      <c r="E39" s="18">
        <v>11820001386</v>
      </c>
      <c r="F39" s="18">
        <v>18973754871</v>
      </c>
      <c r="G39" s="18">
        <v>20094886766</v>
      </c>
      <c r="H39" s="19">
        <v>22219312966</v>
      </c>
      <c r="I39" s="19">
        <v>25650107058</v>
      </c>
      <c r="J39" s="18">
        <v>30394658990</v>
      </c>
      <c r="K39" s="18">
        <v>37348943886</v>
      </c>
      <c r="L39" s="18">
        <v>50710701193</v>
      </c>
    </row>
    <row r="40" spans="1:12" x14ac:dyDescent="0.25">
      <c r="A40" t="s">
        <v>2</v>
      </c>
      <c r="B40" s="18">
        <v>3494380566</v>
      </c>
      <c r="C40" s="18">
        <v>4117625249</v>
      </c>
      <c r="D40" s="18">
        <v>5853349465</v>
      </c>
      <c r="E40" s="18">
        <v>6121379532</v>
      </c>
      <c r="F40" s="18">
        <v>5774062389</v>
      </c>
      <c r="G40" s="18">
        <v>4613936822</v>
      </c>
      <c r="H40" s="19">
        <v>4567962643</v>
      </c>
      <c r="I40" s="19">
        <v>5180109761</v>
      </c>
      <c r="J40" s="19">
        <v>6380288420</v>
      </c>
      <c r="K40" s="18">
        <v>7875722492</v>
      </c>
      <c r="L40" s="18">
        <v>10940901160</v>
      </c>
    </row>
    <row r="41" spans="1:12" x14ac:dyDescent="0.25">
      <c r="B41" s="20">
        <f>SUM(B38:B40)</f>
        <v>14257102203</v>
      </c>
      <c r="C41" s="20">
        <f>SUM(C38:C40)</f>
        <v>16049729157</v>
      </c>
      <c r="D41" s="20">
        <f t="shared" ref="D41:L41" si="6">SUM(D38:D40)</f>
        <v>19781648951</v>
      </c>
      <c r="E41" s="20">
        <f t="shared" si="6"/>
        <v>22131499018</v>
      </c>
      <c r="F41" s="20">
        <f t="shared" si="6"/>
        <v>29356947170</v>
      </c>
      <c r="G41" s="20">
        <f t="shared" si="6"/>
        <v>29317953498</v>
      </c>
      <c r="H41" s="20">
        <f t="shared" si="6"/>
        <v>31396405519</v>
      </c>
      <c r="I41" s="20">
        <f t="shared" si="6"/>
        <v>35439346729</v>
      </c>
      <c r="J41" s="20">
        <f t="shared" si="6"/>
        <v>41384077320</v>
      </c>
      <c r="K41" s="20">
        <f t="shared" si="6"/>
        <v>49833796288</v>
      </c>
      <c r="L41" s="20">
        <f t="shared" si="6"/>
        <v>66260732263</v>
      </c>
    </row>
    <row r="42" spans="1:12" x14ac:dyDescent="0.25">
      <c r="A42" s="2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</row>
    <row r="43" spans="1:12" x14ac:dyDescent="0.25">
      <c r="A43" s="2"/>
      <c r="B43" s="20"/>
      <c r="C43" s="20"/>
      <c r="D43" s="20"/>
      <c r="E43" s="20"/>
      <c r="F43" s="20"/>
      <c r="G43" s="20"/>
      <c r="H43" s="21"/>
      <c r="I43" s="19"/>
      <c r="J43" s="18"/>
      <c r="K43" s="20"/>
      <c r="L43" s="20"/>
    </row>
    <row r="44" spans="1:12" x14ac:dyDescent="0.25">
      <c r="A44" s="2"/>
      <c r="B44" s="20">
        <f>SUM(B35,B41)</f>
        <v>58405007158</v>
      </c>
      <c r="C44" s="25">
        <f>SUM(C35,C41)</f>
        <v>63084036703</v>
      </c>
      <c r="D44" s="25">
        <f>SUM(D35,D41)</f>
        <v>74503730358</v>
      </c>
      <c r="E44" s="25">
        <f>SUM(E35,E41)-1</f>
        <v>89155703735</v>
      </c>
      <c r="F44" s="25">
        <f>SUM(F35,F41)</f>
        <v>108661567612</v>
      </c>
      <c r="G44" s="25">
        <f>SUM(G35,G41)+1</f>
        <v>116276163016</v>
      </c>
      <c r="H44" s="25">
        <f>SUM(H35,H41)</f>
        <v>122013204834</v>
      </c>
      <c r="I44" s="25">
        <f>SUM(I35,I41)</f>
        <v>137970936432</v>
      </c>
      <c r="J44" s="25">
        <f>SUM(J35,J41)</f>
        <v>158068560153</v>
      </c>
      <c r="K44" s="25">
        <f>SUM(K35,K41)</f>
        <v>200134026030</v>
      </c>
      <c r="L44" s="25">
        <f>SUM(L35,L41)</f>
        <v>245901322777</v>
      </c>
    </row>
    <row r="45" spans="1:12" x14ac:dyDescent="0.25">
      <c r="B45" s="18"/>
      <c r="C45" s="18"/>
      <c r="D45" s="18"/>
      <c r="E45" s="18"/>
      <c r="F45" s="18"/>
      <c r="G45" s="18"/>
      <c r="H45" s="19"/>
      <c r="I45" s="19"/>
      <c r="J45" s="18"/>
      <c r="K45" s="18"/>
      <c r="L45" s="18"/>
    </row>
    <row r="46" spans="1:12" s="29" customFormat="1" x14ac:dyDescent="0.25">
      <c r="A46" s="50" t="s">
        <v>55</v>
      </c>
      <c r="B46" s="28">
        <f t="shared" ref="B46:L46" si="7">B41/(B38/10)</f>
        <v>39.129368066745329</v>
      </c>
      <c r="C46" s="28">
        <f t="shared" si="7"/>
        <v>44.049327178399494</v>
      </c>
      <c r="D46" s="28">
        <f t="shared" si="7"/>
        <v>47.210242000100187</v>
      </c>
      <c r="E46" s="28">
        <f t="shared" si="7"/>
        <v>52.818317980106578</v>
      </c>
      <c r="F46" s="28">
        <f t="shared" si="7"/>
        <v>63.693034787991039</v>
      </c>
      <c r="G46" s="28">
        <f t="shared" si="7"/>
        <v>63.608433848635002</v>
      </c>
      <c r="H46" s="28">
        <f t="shared" si="7"/>
        <v>68.117857669583458</v>
      </c>
      <c r="I46" s="28">
        <f t="shared" si="7"/>
        <v>76.889450766207631</v>
      </c>
      <c r="J46" s="28">
        <f t="shared" si="7"/>
        <v>89.787179203200196</v>
      </c>
      <c r="K46" s="28">
        <f t="shared" si="7"/>
        <v>108.11974767706211</v>
      </c>
      <c r="L46" s="28">
        <f t="shared" si="7"/>
        <v>143.75974111565017</v>
      </c>
    </row>
    <row r="47" spans="1:12" x14ac:dyDescent="0.25">
      <c r="A47" s="50" t="s">
        <v>56</v>
      </c>
      <c r="B47" s="18">
        <f>B38/10</f>
        <v>364358100</v>
      </c>
      <c r="C47" s="18">
        <f t="shared" ref="C47:L47" si="8">C38/10</f>
        <v>364358100</v>
      </c>
      <c r="D47" s="18">
        <f t="shared" si="8"/>
        <v>419011810</v>
      </c>
      <c r="E47" s="18">
        <f t="shared" si="8"/>
        <v>419011810</v>
      </c>
      <c r="F47" s="18">
        <f t="shared" si="8"/>
        <v>460912991</v>
      </c>
      <c r="G47" s="18">
        <f t="shared" si="8"/>
        <v>460912991</v>
      </c>
      <c r="H47" s="18">
        <f t="shared" si="8"/>
        <v>460912991</v>
      </c>
      <c r="I47" s="18">
        <f t="shared" si="8"/>
        <v>460912991</v>
      </c>
      <c r="J47" s="18">
        <f t="shared" si="8"/>
        <v>460912991</v>
      </c>
      <c r="K47" s="18">
        <f t="shared" si="8"/>
        <v>460912991</v>
      </c>
      <c r="L47" s="18">
        <f t="shared" si="8"/>
        <v>460912991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51"/>
  <sheetViews>
    <sheetView workbookViewId="0">
      <pane xSplit="1" ySplit="4" topLeftCell="E10" activePane="bottomRight" state="frozen"/>
      <selection pane="topRight" activeCell="B1" sqref="B1"/>
      <selection pane="bottomLeft" activeCell="A6" sqref="A6"/>
      <selection pane="bottomRight" activeCell="M26" sqref="M26"/>
    </sheetView>
  </sheetViews>
  <sheetFormatPr defaultRowHeight="15" x14ac:dyDescent="0.25"/>
  <cols>
    <col min="1" max="1" width="42.5703125" customWidth="1"/>
    <col min="2" max="5" width="14.28515625" bestFit="1" customWidth="1"/>
    <col min="6" max="6" width="15" bestFit="1" customWidth="1"/>
    <col min="7" max="8" width="14.28515625" bestFit="1" customWidth="1"/>
    <col min="9" max="12" width="15.28515625" bestFit="1" customWidth="1"/>
    <col min="13" max="13" width="13.5703125" bestFit="1" customWidth="1"/>
    <col min="19" max="19" width="18.140625" customWidth="1"/>
  </cols>
  <sheetData>
    <row r="1" spans="1:19" ht="15.75" x14ac:dyDescent="0.25">
      <c r="A1" s="3" t="s">
        <v>25</v>
      </c>
      <c r="B1" s="3"/>
      <c r="C1" s="3"/>
      <c r="D1" s="3"/>
      <c r="E1" s="3"/>
      <c r="F1" s="3"/>
    </row>
    <row r="2" spans="1:19" ht="15.75" x14ac:dyDescent="0.25">
      <c r="A2" s="3" t="s">
        <v>57</v>
      </c>
      <c r="B2" s="3"/>
      <c r="C2" s="3"/>
      <c r="D2" s="3"/>
      <c r="E2" s="3"/>
      <c r="F2" s="3"/>
    </row>
    <row r="3" spans="1:19" ht="15.75" x14ac:dyDescent="0.25">
      <c r="A3" s="3" t="s">
        <v>47</v>
      </c>
      <c r="B3" s="3"/>
      <c r="C3" s="3"/>
      <c r="D3" s="3"/>
      <c r="E3" s="3"/>
      <c r="F3" s="3"/>
    </row>
    <row r="4" spans="1:19" ht="15.75" x14ac:dyDescent="0.25">
      <c r="A4" s="3"/>
      <c r="B4" s="3">
        <v>2009</v>
      </c>
      <c r="C4" s="3">
        <v>2010</v>
      </c>
      <c r="D4" s="3">
        <v>2011</v>
      </c>
      <c r="E4" s="3">
        <v>2012</v>
      </c>
      <c r="F4" s="3">
        <v>2013</v>
      </c>
      <c r="G4" s="3">
        <v>2014</v>
      </c>
      <c r="H4" s="3">
        <v>2015</v>
      </c>
      <c r="I4" s="3">
        <v>2016</v>
      </c>
      <c r="J4" s="3">
        <v>2017</v>
      </c>
      <c r="K4" s="3">
        <v>2018</v>
      </c>
      <c r="L4" s="3">
        <v>2019</v>
      </c>
    </row>
    <row r="5" spans="1:19" ht="15.75" x14ac:dyDescent="0.25">
      <c r="B5" s="18"/>
      <c r="C5" s="31"/>
      <c r="D5" s="31"/>
      <c r="E5" s="31"/>
      <c r="F5" s="31"/>
      <c r="G5" s="31"/>
      <c r="H5" s="18"/>
      <c r="I5" s="18"/>
      <c r="J5" s="18"/>
      <c r="K5" s="18"/>
      <c r="L5" s="18"/>
      <c r="M5" s="18"/>
      <c r="N5" s="18"/>
    </row>
    <row r="6" spans="1:19" x14ac:dyDescent="0.25">
      <c r="A6" s="50" t="s">
        <v>58</v>
      </c>
      <c r="B6" s="18">
        <v>5713828865</v>
      </c>
      <c r="C6" s="18">
        <v>5929637919</v>
      </c>
      <c r="D6" s="18">
        <v>6255121287</v>
      </c>
      <c r="E6" s="18">
        <v>7142208076</v>
      </c>
      <c r="F6" s="18">
        <v>7870432616</v>
      </c>
      <c r="G6" s="18">
        <v>8671755340</v>
      </c>
      <c r="H6" s="18">
        <v>9378283604</v>
      </c>
      <c r="I6" s="18">
        <v>12722255140</v>
      </c>
      <c r="J6" s="18">
        <v>14368352412</v>
      </c>
      <c r="K6" s="18">
        <v>15590059498</v>
      </c>
      <c r="L6" s="18">
        <v>17782761714</v>
      </c>
      <c r="M6" s="18"/>
      <c r="N6" s="18"/>
    </row>
    <row r="7" spans="1:19" x14ac:dyDescent="0.25">
      <c r="A7" t="s">
        <v>59</v>
      </c>
      <c r="B7" s="18">
        <v>3191975197</v>
      </c>
      <c r="C7" s="32">
        <v>3274436664</v>
      </c>
      <c r="D7" s="32">
        <v>4574983949</v>
      </c>
      <c r="E7" s="32">
        <v>4320538770</v>
      </c>
      <c r="F7" s="32">
        <v>4718696940</v>
      </c>
      <c r="G7" s="32">
        <v>6145559935</v>
      </c>
      <c r="H7" s="18">
        <v>6903893347</v>
      </c>
      <c r="I7" s="18">
        <v>7228594981</v>
      </c>
      <c r="J7" s="18">
        <v>8034338552</v>
      </c>
      <c r="K7" s="18">
        <v>9173357578</v>
      </c>
      <c r="L7" s="18">
        <v>10041743816</v>
      </c>
      <c r="M7" s="18"/>
      <c r="N7" s="18"/>
      <c r="O7" s="1"/>
      <c r="P7" s="1"/>
      <c r="Q7" s="1"/>
      <c r="R7" s="1"/>
      <c r="S7" s="1"/>
    </row>
    <row r="8" spans="1:19" x14ac:dyDescent="0.25">
      <c r="A8" s="50" t="s">
        <v>3</v>
      </c>
      <c r="B8" s="33">
        <f>B6-B7</f>
        <v>2521853668</v>
      </c>
      <c r="C8" s="33">
        <f t="shared" ref="C8:L8" si="0">C6-C7</f>
        <v>2655201255</v>
      </c>
      <c r="D8" s="33">
        <f t="shared" si="0"/>
        <v>1680137338</v>
      </c>
      <c r="E8" s="33">
        <f t="shared" si="0"/>
        <v>2821669306</v>
      </c>
      <c r="F8" s="33">
        <f t="shared" si="0"/>
        <v>3151735676</v>
      </c>
      <c r="G8" s="33">
        <f t="shared" si="0"/>
        <v>2526195405</v>
      </c>
      <c r="H8" s="33">
        <f t="shared" si="0"/>
        <v>2474390257</v>
      </c>
      <c r="I8" s="33">
        <f t="shared" si="0"/>
        <v>5493660159</v>
      </c>
      <c r="J8" s="33">
        <f t="shared" si="0"/>
        <v>6334013860</v>
      </c>
      <c r="K8" s="33">
        <f t="shared" si="0"/>
        <v>6416701920</v>
      </c>
      <c r="L8" s="33">
        <f t="shared" si="0"/>
        <v>7741017898</v>
      </c>
      <c r="M8" s="18"/>
      <c r="N8" s="18"/>
    </row>
    <row r="9" spans="1:19" x14ac:dyDescent="0.25">
      <c r="A9" s="2"/>
      <c r="B9" s="20"/>
      <c r="C9" s="20"/>
      <c r="D9" s="20"/>
      <c r="E9" s="20"/>
      <c r="F9" s="20"/>
      <c r="G9" s="20"/>
      <c r="H9" s="18"/>
      <c r="I9" s="18"/>
      <c r="J9" s="18"/>
      <c r="K9" s="18"/>
      <c r="L9" s="18"/>
      <c r="M9" s="18"/>
      <c r="N9" s="18"/>
    </row>
    <row r="10" spans="1:19" x14ac:dyDescent="0.25">
      <c r="A10" s="50" t="s">
        <v>60</v>
      </c>
      <c r="B10" s="20"/>
      <c r="C10" s="20"/>
      <c r="D10" s="20"/>
      <c r="E10" s="20"/>
      <c r="F10" s="20"/>
      <c r="G10" s="20"/>
      <c r="H10" s="18"/>
      <c r="I10" s="18"/>
      <c r="J10" s="18"/>
      <c r="K10" s="18"/>
      <c r="L10" s="18"/>
      <c r="M10" s="18"/>
      <c r="N10" s="18"/>
    </row>
    <row r="11" spans="1:19" x14ac:dyDescent="0.25">
      <c r="A11" t="s">
        <v>26</v>
      </c>
      <c r="B11" s="18">
        <v>130515356</v>
      </c>
      <c r="C11" s="24">
        <v>142367454</v>
      </c>
      <c r="D11" s="18">
        <v>210594022</v>
      </c>
      <c r="E11" s="18">
        <v>219919063</v>
      </c>
      <c r="F11" s="18">
        <v>254574320</v>
      </c>
      <c r="G11" s="18">
        <v>341474944</v>
      </c>
      <c r="H11" s="18">
        <v>347665702</v>
      </c>
      <c r="I11" s="18">
        <v>542889079</v>
      </c>
      <c r="J11" s="18">
        <v>620367719</v>
      </c>
      <c r="K11" s="18">
        <v>709360702</v>
      </c>
      <c r="L11" s="18">
        <v>753879913</v>
      </c>
      <c r="M11" s="18"/>
      <c r="N11" s="18"/>
      <c r="O11" s="1"/>
      <c r="P11" s="1"/>
      <c r="Q11" s="1"/>
      <c r="R11" s="1"/>
      <c r="S11" s="1"/>
    </row>
    <row r="12" spans="1:19" x14ac:dyDescent="0.25">
      <c r="A12" s="50" t="s">
        <v>4</v>
      </c>
      <c r="B12" s="20">
        <f>B8-B11</f>
        <v>2391338312</v>
      </c>
      <c r="C12" s="20">
        <f t="shared" ref="C12:L12" si="1">C8-C11</f>
        <v>2512833801</v>
      </c>
      <c r="D12" s="20">
        <f t="shared" si="1"/>
        <v>1469543316</v>
      </c>
      <c r="E12" s="20">
        <f>E8-E11-1</f>
        <v>2601750242</v>
      </c>
      <c r="F12" s="20">
        <f t="shared" si="1"/>
        <v>2897161356</v>
      </c>
      <c r="G12" s="20">
        <f t="shared" si="1"/>
        <v>2184720461</v>
      </c>
      <c r="H12" s="20">
        <f t="shared" si="1"/>
        <v>2126724555</v>
      </c>
      <c r="I12" s="20">
        <f t="shared" si="1"/>
        <v>4950771080</v>
      </c>
      <c r="J12" s="20">
        <f t="shared" si="1"/>
        <v>5713646141</v>
      </c>
      <c r="K12" s="20">
        <f t="shared" si="1"/>
        <v>5707341218</v>
      </c>
      <c r="L12" s="20">
        <f t="shared" si="1"/>
        <v>6987137985</v>
      </c>
      <c r="M12" s="18"/>
      <c r="N12" s="18"/>
    </row>
    <row r="13" spans="1:19" x14ac:dyDescent="0.25">
      <c r="A13" s="51" t="s">
        <v>61</v>
      </c>
      <c r="B13" s="18"/>
      <c r="C13" s="20"/>
      <c r="D13" s="20"/>
      <c r="E13" s="20"/>
      <c r="F13" s="34"/>
      <c r="G13" s="34"/>
      <c r="H13" s="18"/>
      <c r="I13" s="18"/>
      <c r="J13" s="18"/>
      <c r="K13" s="18"/>
      <c r="L13" s="18"/>
      <c r="M13" s="18"/>
      <c r="N13" s="18"/>
    </row>
    <row r="14" spans="1:19" x14ac:dyDescent="0.25">
      <c r="A14" t="s">
        <v>27</v>
      </c>
      <c r="B14" s="24">
        <v>1078814191</v>
      </c>
      <c r="C14" s="24">
        <v>909081121</v>
      </c>
      <c r="D14" s="24">
        <v>931493210</v>
      </c>
      <c r="E14" s="24">
        <v>825634836</v>
      </c>
      <c r="F14" s="35">
        <v>825045245</v>
      </c>
      <c r="G14" s="35">
        <v>753631245</v>
      </c>
      <c r="H14" s="24">
        <v>387770687</v>
      </c>
      <c r="I14" s="36">
        <v>330951434</v>
      </c>
      <c r="J14" s="36">
        <v>237905100</v>
      </c>
      <c r="K14" s="18">
        <v>174157620</v>
      </c>
      <c r="L14" s="18">
        <v>332112266</v>
      </c>
      <c r="M14" s="18"/>
      <c r="N14" s="18"/>
    </row>
    <row r="15" spans="1:19" x14ac:dyDescent="0.25">
      <c r="A15" t="s">
        <v>28</v>
      </c>
      <c r="B15" s="24">
        <v>52278338</v>
      </c>
      <c r="C15" s="24">
        <v>148365830</v>
      </c>
      <c r="D15" s="24">
        <v>55399525</v>
      </c>
      <c r="E15" s="24">
        <v>115157155</v>
      </c>
      <c r="F15" s="35">
        <v>47304164</v>
      </c>
      <c r="G15" s="35">
        <v>51830529</v>
      </c>
      <c r="H15" s="24">
        <v>70496799</v>
      </c>
      <c r="I15" s="36">
        <v>146196723</v>
      </c>
      <c r="J15" s="36">
        <v>128817499</v>
      </c>
      <c r="K15" s="18">
        <v>197432549</v>
      </c>
      <c r="L15" s="18">
        <v>376968178</v>
      </c>
      <c r="M15" s="18"/>
      <c r="N15" s="18"/>
    </row>
    <row r="16" spans="1:19" x14ac:dyDescent="0.25">
      <c r="A16" t="s">
        <v>29</v>
      </c>
      <c r="B16" s="24">
        <v>1222328269</v>
      </c>
      <c r="C16" s="24">
        <v>1231898300</v>
      </c>
      <c r="D16" s="24">
        <v>1606262249</v>
      </c>
      <c r="E16" s="24">
        <v>1629264693</v>
      </c>
      <c r="F16" s="24">
        <v>1653728998</v>
      </c>
      <c r="G16" s="24">
        <v>2390795504</v>
      </c>
      <c r="H16" s="24">
        <v>2656625183</v>
      </c>
      <c r="I16" s="36">
        <v>3022196733</v>
      </c>
      <c r="J16" s="36">
        <v>3060516691</v>
      </c>
      <c r="K16" s="18">
        <v>3282789446</v>
      </c>
      <c r="L16" s="18">
        <v>3249457807</v>
      </c>
      <c r="M16" s="18"/>
      <c r="N16" s="18"/>
      <c r="O16" s="1"/>
      <c r="P16" s="1"/>
      <c r="Q16" s="1"/>
      <c r="R16" s="1"/>
      <c r="S16" s="1"/>
    </row>
    <row r="17" spans="1:19" ht="15.75" customHeight="1" x14ac:dyDescent="0.25">
      <c r="A17" s="50" t="s">
        <v>62</v>
      </c>
      <c r="B17" s="25">
        <f>B12+B14+B15-B16</f>
        <v>2300102572</v>
      </c>
      <c r="C17" s="25">
        <f t="shared" ref="C17:L17" si="2">C12+C14+C15-C16</f>
        <v>2338382452</v>
      </c>
      <c r="D17" s="25">
        <f t="shared" si="2"/>
        <v>850173802</v>
      </c>
      <c r="E17" s="25">
        <f>E12+E14+E15-E16+1</f>
        <v>1913277541</v>
      </c>
      <c r="F17" s="25">
        <f t="shared" si="2"/>
        <v>2115781767</v>
      </c>
      <c r="G17" s="25">
        <f t="shared" si="2"/>
        <v>599386731</v>
      </c>
      <c r="H17" s="25">
        <f t="shared" si="2"/>
        <v>-71633142</v>
      </c>
      <c r="I17" s="25">
        <f t="shared" si="2"/>
        <v>2405722504</v>
      </c>
      <c r="J17" s="25">
        <f t="shared" si="2"/>
        <v>3019852049</v>
      </c>
      <c r="K17" s="25">
        <f t="shared" si="2"/>
        <v>2796141941</v>
      </c>
      <c r="L17" s="25">
        <f t="shared" si="2"/>
        <v>4446760622</v>
      </c>
      <c r="M17" s="18"/>
      <c r="N17" s="18"/>
    </row>
    <row r="18" spans="1:19" ht="15.75" customHeight="1" x14ac:dyDescent="0.25">
      <c r="A18" s="2"/>
      <c r="B18" s="18"/>
      <c r="C18" s="34"/>
      <c r="D18" s="34"/>
      <c r="E18" s="34"/>
      <c r="F18" s="34"/>
      <c r="G18" s="34"/>
      <c r="H18" s="34"/>
      <c r="I18" s="18"/>
      <c r="J18" s="18"/>
      <c r="K18" s="18"/>
      <c r="L18" s="18"/>
      <c r="M18" s="18"/>
      <c r="N18" s="18"/>
    </row>
    <row r="19" spans="1:19" x14ac:dyDescent="0.25">
      <c r="A19" t="s">
        <v>30</v>
      </c>
      <c r="B19" s="24">
        <v>106889529</v>
      </c>
      <c r="C19" s="35">
        <v>111351545</v>
      </c>
      <c r="D19" s="24">
        <v>40484467</v>
      </c>
      <c r="E19" s="35">
        <v>91108454</v>
      </c>
      <c r="F19" s="24">
        <v>100751513</v>
      </c>
      <c r="G19" s="24">
        <v>28542225</v>
      </c>
      <c r="H19" s="37">
        <v>0</v>
      </c>
      <c r="I19" s="37">
        <v>114558214</v>
      </c>
      <c r="J19" s="36">
        <v>143802479</v>
      </c>
      <c r="K19" s="18">
        <v>133149616</v>
      </c>
      <c r="L19" s="18">
        <v>211751458</v>
      </c>
      <c r="M19" s="18"/>
      <c r="N19" s="18"/>
      <c r="O19" s="1"/>
      <c r="P19" s="1"/>
      <c r="Q19" s="1"/>
      <c r="R19" s="1"/>
      <c r="S19" s="1"/>
    </row>
    <row r="20" spans="1:19" x14ac:dyDescent="0.25">
      <c r="A20" s="50" t="s">
        <v>63</v>
      </c>
      <c r="B20" s="25">
        <f>B17-B19</f>
        <v>2193213043</v>
      </c>
      <c r="C20" s="25">
        <f t="shared" ref="C20:L20" si="3">C17-C19</f>
        <v>2227030907</v>
      </c>
      <c r="D20" s="25">
        <f t="shared" si="3"/>
        <v>809689335</v>
      </c>
      <c r="E20" s="25">
        <f>E17-E19-1</f>
        <v>1822169086</v>
      </c>
      <c r="F20" s="25">
        <f t="shared" si="3"/>
        <v>2015030254</v>
      </c>
      <c r="G20" s="25">
        <f t="shared" si="3"/>
        <v>570844506</v>
      </c>
      <c r="H20" s="25">
        <f t="shared" si="3"/>
        <v>-71633142</v>
      </c>
      <c r="I20" s="25">
        <f t="shared" si="3"/>
        <v>2291164290</v>
      </c>
      <c r="J20" s="25">
        <f t="shared" si="3"/>
        <v>2876049570</v>
      </c>
      <c r="K20" s="25">
        <f t="shared" si="3"/>
        <v>2662992325</v>
      </c>
      <c r="L20" s="25">
        <f t="shared" si="3"/>
        <v>4235009164</v>
      </c>
      <c r="M20" s="18"/>
      <c r="N20" s="18"/>
    </row>
    <row r="21" spans="1:19" x14ac:dyDescent="0.25">
      <c r="A21" s="2"/>
      <c r="B21" s="18"/>
      <c r="C21" s="34"/>
      <c r="D21" s="34"/>
      <c r="E21" s="34"/>
      <c r="F21" s="34"/>
      <c r="G21" s="34"/>
      <c r="H21" s="34"/>
      <c r="I21" s="34"/>
      <c r="J21" s="18"/>
      <c r="K21" s="18"/>
      <c r="L21" s="18"/>
      <c r="M21" s="18"/>
      <c r="N21" s="18"/>
    </row>
    <row r="22" spans="1:19" x14ac:dyDescent="0.25">
      <c r="A22" s="47" t="s">
        <v>64</v>
      </c>
      <c r="B22" s="20">
        <v>-593120869</v>
      </c>
      <c r="C22" s="34">
        <v>-620019354</v>
      </c>
      <c r="D22" s="34">
        <f>SUM(D23:D24)</f>
        <v>-114912210</v>
      </c>
      <c r="E22" s="34">
        <f t="shared" ref="E22:G22" si="4">SUM(E23:E24)</f>
        <v>-638625905</v>
      </c>
      <c r="F22" s="34">
        <f t="shared" si="4"/>
        <v>-1004842371</v>
      </c>
      <c r="G22" s="34">
        <f t="shared" si="4"/>
        <v>-599919238</v>
      </c>
      <c r="H22" s="34">
        <f>SUM(H23:H24)</f>
        <v>488120704</v>
      </c>
      <c r="I22" s="34">
        <f>SUM(I23:I24)</f>
        <v>-1065016129</v>
      </c>
      <c r="J22" s="34">
        <f>SUM(J23:J24)</f>
        <v>-880360299</v>
      </c>
      <c r="K22" s="34">
        <f>SUM(K23:K24)</f>
        <v>-482728030</v>
      </c>
      <c r="L22" s="34">
        <f>SUM(L23:L24)</f>
        <v>-395037452</v>
      </c>
      <c r="M22" s="18"/>
      <c r="N22" s="18"/>
    </row>
    <row r="23" spans="1:19" x14ac:dyDescent="0.25">
      <c r="A23" s="5" t="s">
        <v>15</v>
      </c>
      <c r="B23" s="37" t="s">
        <v>11</v>
      </c>
      <c r="C23" s="37" t="s">
        <v>11</v>
      </c>
      <c r="D23" s="35">
        <v>36185504</v>
      </c>
      <c r="E23" s="35">
        <v>-40415000</v>
      </c>
      <c r="F23" s="35">
        <v>-43713910</v>
      </c>
      <c r="G23" s="35">
        <v>-28431651</v>
      </c>
      <c r="H23" s="35">
        <v>-29509653</v>
      </c>
      <c r="I23" s="35">
        <v>-79196420</v>
      </c>
      <c r="J23" s="36">
        <v>-88410450</v>
      </c>
      <c r="K23" s="18">
        <v>-95769898</v>
      </c>
      <c r="L23" s="18">
        <v>-110951173</v>
      </c>
      <c r="M23" s="18"/>
      <c r="N23" s="18"/>
    </row>
    <row r="24" spans="1:19" x14ac:dyDescent="0.25">
      <c r="A24" s="5" t="s">
        <v>40</v>
      </c>
      <c r="B24" s="37" t="s">
        <v>11</v>
      </c>
      <c r="C24" s="37" t="s">
        <v>11</v>
      </c>
      <c r="D24" s="35">
        <v>-151097714</v>
      </c>
      <c r="E24" s="35">
        <v>-598210905</v>
      </c>
      <c r="F24" s="35">
        <v>-961128461</v>
      </c>
      <c r="G24" s="35">
        <v>-571487587</v>
      </c>
      <c r="H24" s="35">
        <v>517630357</v>
      </c>
      <c r="I24" s="35">
        <v>-985819709</v>
      </c>
      <c r="J24" s="36">
        <v>-791949849</v>
      </c>
      <c r="K24" s="18">
        <v>-386958132</v>
      </c>
      <c r="L24" s="18">
        <v>-284086279</v>
      </c>
      <c r="M24" s="18"/>
      <c r="N24" s="18"/>
    </row>
    <row r="25" spans="1:19" x14ac:dyDescent="0.25">
      <c r="A25" s="50" t="s">
        <v>65</v>
      </c>
      <c r="B25" s="20">
        <f>B20+B22</f>
        <v>1600092174</v>
      </c>
      <c r="C25" s="34">
        <f>C20+C22</f>
        <v>1607011553</v>
      </c>
      <c r="D25" s="34">
        <f t="shared" ref="D25:L25" si="5">D20+D22</f>
        <v>694777125</v>
      </c>
      <c r="E25" s="34">
        <f>E20+E22</f>
        <v>1183543181</v>
      </c>
      <c r="F25" s="34">
        <f t="shared" si="5"/>
        <v>1010187883</v>
      </c>
      <c r="G25" s="34">
        <f t="shared" si="5"/>
        <v>-29074732</v>
      </c>
      <c r="H25" s="34">
        <f t="shared" si="5"/>
        <v>416487562</v>
      </c>
      <c r="I25" s="34">
        <f t="shared" si="5"/>
        <v>1226148161</v>
      </c>
      <c r="J25" s="34">
        <f t="shared" si="5"/>
        <v>1995689271</v>
      </c>
      <c r="K25" s="34">
        <f t="shared" si="5"/>
        <v>2180264295</v>
      </c>
      <c r="L25" s="34">
        <f t="shared" si="5"/>
        <v>3839971712</v>
      </c>
      <c r="M25" s="18"/>
      <c r="N25" s="18"/>
    </row>
    <row r="26" spans="1:19" x14ac:dyDescent="0.25">
      <c r="A26" s="2"/>
      <c r="B26" s="20"/>
      <c r="C26" s="34"/>
      <c r="D26" s="34"/>
      <c r="E26" s="34"/>
      <c r="F26" s="34"/>
      <c r="G26" s="34"/>
      <c r="H26" s="18"/>
      <c r="I26" s="18"/>
      <c r="J26" s="18"/>
      <c r="K26" s="18"/>
      <c r="L26" s="18"/>
      <c r="M26" s="18"/>
      <c r="N26" s="18"/>
    </row>
    <row r="27" spans="1:19" x14ac:dyDescent="0.25">
      <c r="A27" s="2"/>
      <c r="B27" s="20"/>
      <c r="C27" s="18"/>
      <c r="D27" s="34"/>
      <c r="E27" s="34"/>
      <c r="F27" s="34"/>
      <c r="G27" s="34"/>
      <c r="H27" s="34"/>
      <c r="I27" s="18"/>
      <c r="J27" s="18"/>
      <c r="K27" s="18"/>
      <c r="L27" s="18"/>
      <c r="M27" s="18"/>
      <c r="N27" s="18"/>
    </row>
    <row r="28" spans="1:19" s="29" customFormat="1" x14ac:dyDescent="0.25">
      <c r="A28" s="50" t="s">
        <v>66</v>
      </c>
      <c r="B28" s="30">
        <f>B25/('1'!B38/10)</f>
        <v>4.3915372651246125</v>
      </c>
      <c r="C28" s="30">
        <f>C25/('1'!C38/10)</f>
        <v>4.4105278653061371</v>
      </c>
      <c r="D28" s="30">
        <f>D25/('1'!D38/10)</f>
        <v>1.6581325595572116</v>
      </c>
      <c r="E28" s="30">
        <f>E25/('1'!E38/10)</f>
        <v>2.8246057813979037</v>
      </c>
      <c r="F28" s="30">
        <f>F25/('1'!F38/10)</f>
        <v>2.191710589038268</v>
      </c>
      <c r="G28" s="30">
        <f>G25/('1'!G38/10)</f>
        <v>-6.3080738811286841E-2</v>
      </c>
      <c r="H28" s="30">
        <f>H25/('1'!H38/10)</f>
        <v>0.90361428324332038</v>
      </c>
      <c r="I28" s="30">
        <f>I25/('1'!I38/10)</f>
        <v>2.6602594957016517</v>
      </c>
      <c r="J28" s="30">
        <f>J25/('1'!J38/10)</f>
        <v>4.3298611884862233</v>
      </c>
      <c r="K28" s="30">
        <f>K25/('1'!K38/10)</f>
        <v>4.7303164318924571</v>
      </c>
      <c r="L28" s="30">
        <f>L25/('1'!L38/10)</f>
        <v>8.3312290757280909</v>
      </c>
    </row>
    <row r="29" spans="1:19" x14ac:dyDescent="0.25">
      <c r="A29" s="51" t="s">
        <v>67</v>
      </c>
      <c r="B29" s="18">
        <v>364358100</v>
      </c>
      <c r="C29" s="18">
        <v>364358100</v>
      </c>
      <c r="D29" s="18">
        <v>419011810</v>
      </c>
      <c r="E29" s="18">
        <v>419011810</v>
      </c>
      <c r="F29" s="18">
        <v>460912991</v>
      </c>
      <c r="G29" s="18">
        <v>460912991</v>
      </c>
      <c r="H29" s="18">
        <v>460912991</v>
      </c>
      <c r="I29" s="18">
        <v>460912991</v>
      </c>
      <c r="J29" s="18">
        <v>460912991</v>
      </c>
      <c r="K29" s="18">
        <v>460912991</v>
      </c>
      <c r="L29" s="18">
        <v>460912992</v>
      </c>
    </row>
    <row r="51" spans="1:3" x14ac:dyDescent="0.25">
      <c r="A51" s="6"/>
      <c r="B51" s="6"/>
      <c r="C5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32"/>
  <sheetViews>
    <sheetView tabSelected="1" workbookViewId="0">
      <pane xSplit="1" ySplit="4" topLeftCell="F20" activePane="bottomRight" state="frozen"/>
      <selection pane="topRight" activeCell="B1" sqref="B1"/>
      <selection pane="bottomLeft" activeCell="A6" sqref="A6"/>
      <selection pane="bottomRight" activeCell="I36" sqref="I36"/>
    </sheetView>
  </sheetViews>
  <sheetFormatPr defaultRowHeight="15" x14ac:dyDescent="0.25"/>
  <cols>
    <col min="1" max="1" width="40.5703125" customWidth="1"/>
    <col min="2" max="2" width="18.28515625" customWidth="1"/>
    <col min="3" max="3" width="15.28515625" bestFit="1" customWidth="1"/>
    <col min="4" max="4" width="16" bestFit="1" customWidth="1"/>
    <col min="5" max="5" width="16" style="9" bestFit="1" customWidth="1"/>
    <col min="6" max="7" width="16" bestFit="1" customWidth="1"/>
    <col min="8" max="8" width="15" bestFit="1" customWidth="1"/>
    <col min="9" max="12" width="16" bestFit="1" customWidth="1"/>
  </cols>
  <sheetData>
    <row r="1" spans="1:28" ht="15.75" x14ac:dyDescent="0.25">
      <c r="A1" s="3" t="s">
        <v>25</v>
      </c>
      <c r="B1" s="3"/>
      <c r="C1" s="3"/>
      <c r="D1" s="3"/>
      <c r="E1" s="11"/>
      <c r="F1" s="3"/>
    </row>
    <row r="2" spans="1:28" ht="15.75" x14ac:dyDescent="0.25">
      <c r="A2" s="3" t="s">
        <v>68</v>
      </c>
      <c r="B2" s="3"/>
      <c r="C2" s="3"/>
      <c r="D2" s="3"/>
      <c r="E2" s="11"/>
      <c r="F2" s="3"/>
    </row>
    <row r="3" spans="1:28" ht="15.75" x14ac:dyDescent="0.25">
      <c r="A3" s="3" t="s">
        <v>47</v>
      </c>
      <c r="B3" s="3"/>
      <c r="C3" s="3"/>
      <c r="D3" s="3"/>
      <c r="E3" s="11"/>
      <c r="F3" s="3"/>
    </row>
    <row r="4" spans="1:28" ht="15.75" x14ac:dyDescent="0.25">
      <c r="A4" s="3"/>
      <c r="B4" s="3">
        <v>2009</v>
      </c>
      <c r="C4" s="3">
        <v>2010</v>
      </c>
      <c r="D4" s="3">
        <v>2011</v>
      </c>
      <c r="E4" s="3">
        <v>2012</v>
      </c>
      <c r="F4" s="3">
        <v>2013</v>
      </c>
      <c r="G4" s="3">
        <v>2014</v>
      </c>
      <c r="H4" s="3">
        <v>2015</v>
      </c>
      <c r="I4" s="3">
        <v>2016</v>
      </c>
      <c r="J4" s="3">
        <v>2017</v>
      </c>
      <c r="K4" s="3">
        <v>2018</v>
      </c>
      <c r="L4" s="3">
        <v>2019</v>
      </c>
    </row>
    <row r="5" spans="1:28" x14ac:dyDescent="0.25">
      <c r="A5" s="50" t="s">
        <v>69</v>
      </c>
      <c r="B5" s="20"/>
      <c r="C5" s="18"/>
      <c r="D5" s="18"/>
      <c r="E5" s="19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x14ac:dyDescent="0.25">
      <c r="A6" t="s">
        <v>9</v>
      </c>
      <c r="B6" s="18">
        <v>5637270707</v>
      </c>
      <c r="C6" s="18">
        <v>5922353487</v>
      </c>
      <c r="D6" s="18">
        <v>6235045362</v>
      </c>
      <c r="E6" s="19">
        <v>6916887690</v>
      </c>
      <c r="F6" s="18">
        <v>7772581746</v>
      </c>
      <c r="G6" s="18">
        <v>8529717436</v>
      </c>
      <c r="H6" s="18">
        <v>9236188976</v>
      </c>
      <c r="I6" s="18">
        <v>11821372760</v>
      </c>
      <c r="J6" s="18">
        <v>14123453749</v>
      </c>
      <c r="K6" s="18">
        <v>15068404130</v>
      </c>
      <c r="L6" s="18">
        <v>15470836462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ht="15.75" x14ac:dyDescent="0.25">
      <c r="A7" s="8" t="s">
        <v>31</v>
      </c>
      <c r="B7" s="38">
        <v>-890828703</v>
      </c>
      <c r="C7" s="18">
        <v>-1871141415</v>
      </c>
      <c r="D7" s="18">
        <v>-4204803283</v>
      </c>
      <c r="E7" s="19">
        <v>-1599722093</v>
      </c>
      <c r="F7" s="18">
        <v>-1719326111</v>
      </c>
      <c r="G7" s="18">
        <v>-1750119302</v>
      </c>
      <c r="H7" s="18">
        <v>-2213382881</v>
      </c>
      <c r="I7" s="18">
        <v>-6245203485</v>
      </c>
      <c r="J7" s="18">
        <v>-3590944786</v>
      </c>
      <c r="K7" s="18">
        <v>-1775858080</v>
      </c>
      <c r="L7" s="18">
        <v>-7849754280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x14ac:dyDescent="0.25">
      <c r="A8" t="s">
        <v>32</v>
      </c>
      <c r="B8" s="18">
        <v>-804271659</v>
      </c>
      <c r="C8" s="18">
        <v>-1076304680</v>
      </c>
      <c r="D8" s="18">
        <v>-325186273</v>
      </c>
      <c r="E8" s="19">
        <v>-1068669637</v>
      </c>
      <c r="F8" s="18">
        <v>-669908984</v>
      </c>
      <c r="G8" s="18">
        <v>-890020350</v>
      </c>
      <c r="H8" s="18">
        <v>-1713948249</v>
      </c>
      <c r="I8" s="18">
        <v>-1376825406</v>
      </c>
      <c r="J8" s="18">
        <v>-568627208</v>
      </c>
      <c r="K8" s="18">
        <v>-612652322</v>
      </c>
      <c r="L8" s="18">
        <v>-893060954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x14ac:dyDescent="0.25">
      <c r="A9" t="s">
        <v>33</v>
      </c>
      <c r="B9" s="18">
        <v>-185591531</v>
      </c>
      <c r="C9" s="18">
        <v>-290797912</v>
      </c>
      <c r="D9" s="18">
        <v>-36185504</v>
      </c>
      <c r="E9" s="19">
        <v>-40415000</v>
      </c>
      <c r="F9" s="23" t="s">
        <v>11</v>
      </c>
      <c r="G9" s="23" t="s">
        <v>11</v>
      </c>
      <c r="H9" s="23" t="s">
        <v>11</v>
      </c>
      <c r="I9" s="23" t="s">
        <v>11</v>
      </c>
      <c r="J9" s="23" t="s">
        <v>11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x14ac:dyDescent="0.25">
      <c r="A10" s="52"/>
      <c r="B10" s="25">
        <f t="shared" ref="B10:L10" si="0">SUM(B6:B9)</f>
        <v>3756578814</v>
      </c>
      <c r="C10" s="25">
        <f t="shared" si="0"/>
        <v>2684109480</v>
      </c>
      <c r="D10" s="25">
        <f t="shared" si="0"/>
        <v>1668870302</v>
      </c>
      <c r="E10" s="25">
        <f t="shared" si="0"/>
        <v>4208080960</v>
      </c>
      <c r="F10" s="25">
        <f t="shared" si="0"/>
        <v>5383346651</v>
      </c>
      <c r="G10" s="25">
        <f t="shared" si="0"/>
        <v>5889577784</v>
      </c>
      <c r="H10" s="25">
        <f t="shared" si="0"/>
        <v>5308857846</v>
      </c>
      <c r="I10" s="25">
        <f t="shared" si="0"/>
        <v>4199343869</v>
      </c>
      <c r="J10" s="25">
        <f t="shared" si="0"/>
        <v>9963881755</v>
      </c>
      <c r="K10" s="25">
        <f t="shared" si="0"/>
        <v>12679893728</v>
      </c>
      <c r="L10" s="25">
        <f t="shared" si="0"/>
        <v>6728021228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x14ac:dyDescent="0.25">
      <c r="B11" s="18"/>
      <c r="C11" s="18"/>
      <c r="D11" s="18"/>
      <c r="E11" s="19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x14ac:dyDescent="0.25">
      <c r="A12" s="50" t="s">
        <v>70</v>
      </c>
      <c r="B12" s="20"/>
      <c r="C12" s="18"/>
      <c r="D12" s="18"/>
      <c r="E12" s="19"/>
      <c r="F12" s="19"/>
      <c r="G12" s="19"/>
      <c r="H12" s="19"/>
      <c r="I12" s="19"/>
      <c r="J12" s="19"/>
      <c r="K12" s="19"/>
      <c r="L12" s="19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x14ac:dyDescent="0.25">
      <c r="A13" s="4" t="s">
        <v>34</v>
      </c>
      <c r="B13" s="39">
        <v>1121344914</v>
      </c>
      <c r="C13" s="18">
        <v>888065746</v>
      </c>
      <c r="D13" s="18">
        <v>925014085</v>
      </c>
      <c r="E13" s="19">
        <v>852434486</v>
      </c>
      <c r="F13" s="18">
        <v>873399275</v>
      </c>
      <c r="G13" s="18">
        <v>796866314</v>
      </c>
      <c r="H13" s="18">
        <v>452229563</v>
      </c>
      <c r="I13" s="18">
        <v>320855336</v>
      </c>
      <c r="J13" s="18">
        <v>265179490</v>
      </c>
      <c r="K13" s="18">
        <v>202920106</v>
      </c>
      <c r="L13" s="18">
        <v>332378933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x14ac:dyDescent="0.25">
      <c r="A14" s="4" t="s">
        <v>35</v>
      </c>
      <c r="B14" s="39">
        <v>60302609</v>
      </c>
      <c r="C14" s="18">
        <v>148365830</v>
      </c>
      <c r="D14" s="18">
        <v>55399525</v>
      </c>
      <c r="E14" s="19">
        <v>115157155</v>
      </c>
      <c r="F14" s="18">
        <v>67304164</v>
      </c>
      <c r="G14" s="18">
        <v>814341533</v>
      </c>
      <c r="H14" s="18">
        <v>166427779</v>
      </c>
      <c r="I14" s="18">
        <v>14283808</v>
      </c>
      <c r="J14" s="18">
        <v>10906241</v>
      </c>
      <c r="K14" s="18">
        <v>207432549</v>
      </c>
      <c r="L14" s="18">
        <v>386668733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x14ac:dyDescent="0.25">
      <c r="A15" s="13" t="s">
        <v>36</v>
      </c>
      <c r="B15" s="40">
        <v>-5501686558</v>
      </c>
      <c r="C15" s="18">
        <v>-6575928106</v>
      </c>
      <c r="D15" s="18">
        <v>-11322145296</v>
      </c>
      <c r="E15" s="19">
        <v>-17070678051</v>
      </c>
      <c r="F15" s="18">
        <v>-19605357885</v>
      </c>
      <c r="G15" s="23">
        <v>0</v>
      </c>
      <c r="H15" s="18">
        <v>-9680934595</v>
      </c>
      <c r="I15" s="18">
        <v>-14605636583</v>
      </c>
      <c r="J15" s="23">
        <v>0</v>
      </c>
      <c r="K15" s="18">
        <v>-43465058067</v>
      </c>
      <c r="L15" s="18">
        <v>-38985495652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x14ac:dyDescent="0.25">
      <c r="A16" s="13" t="s">
        <v>41</v>
      </c>
      <c r="B16" s="40"/>
      <c r="C16" s="18"/>
      <c r="D16" s="23" t="s">
        <v>11</v>
      </c>
      <c r="E16" s="23">
        <v>0</v>
      </c>
      <c r="F16" s="23">
        <v>0</v>
      </c>
      <c r="G16" s="18">
        <v>-13344683357</v>
      </c>
      <c r="H16" s="18">
        <v>1940000000</v>
      </c>
      <c r="I16" s="18">
        <v>-690000000</v>
      </c>
      <c r="J16" s="18">
        <v>-22810415937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x14ac:dyDescent="0.25">
      <c r="A17" s="13" t="s">
        <v>42</v>
      </c>
      <c r="B17" s="40"/>
      <c r="C17" s="18"/>
      <c r="D17" s="23" t="s">
        <v>11</v>
      </c>
      <c r="E17" s="23" t="s">
        <v>11</v>
      </c>
      <c r="F17" s="18">
        <v>-920000000</v>
      </c>
      <c r="G17" s="18">
        <v>2050000000</v>
      </c>
      <c r="H17" s="23" t="s">
        <v>11</v>
      </c>
      <c r="I17" s="23" t="s">
        <v>11</v>
      </c>
      <c r="J17" s="18">
        <v>1240000000</v>
      </c>
      <c r="K17" s="18">
        <v>1210000000</v>
      </c>
      <c r="L17" s="18">
        <v>100000000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x14ac:dyDescent="0.25">
      <c r="A18" s="52"/>
      <c r="B18" s="25">
        <f>SUM(B13:B15)</f>
        <v>-4320039035</v>
      </c>
      <c r="C18" s="25">
        <f>SUM(C13:C15)</f>
        <v>-5539496530</v>
      </c>
      <c r="D18" s="25">
        <f>SUM(D13:D15)</f>
        <v>-10341731686</v>
      </c>
      <c r="E18" s="41">
        <f>SUM(E13:E15)</f>
        <v>-16103086410</v>
      </c>
      <c r="F18" s="41">
        <f>SUM(F13:F17)</f>
        <v>-19584654446</v>
      </c>
      <c r="G18" s="25">
        <f>SUM(G13:G17)</f>
        <v>-9683475510</v>
      </c>
      <c r="H18" s="42">
        <f>SUM(H13:H16)</f>
        <v>-7122277253</v>
      </c>
      <c r="I18" s="42">
        <f>SUM(I13:I16)</f>
        <v>-14960497439</v>
      </c>
      <c r="J18" s="42">
        <f>SUM(J13:J17)</f>
        <v>-21294330206</v>
      </c>
      <c r="K18" s="42">
        <f t="shared" ref="K18:L18" si="1">SUM(K13:K17)</f>
        <v>-41844705412</v>
      </c>
      <c r="L18" s="42">
        <f t="shared" si="1"/>
        <v>-38166447986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x14ac:dyDescent="0.25">
      <c r="B19" s="18"/>
      <c r="C19" s="18"/>
      <c r="D19" s="18"/>
      <c r="E19" s="19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x14ac:dyDescent="0.25">
      <c r="A20" s="50" t="s">
        <v>71</v>
      </c>
      <c r="B20" s="20"/>
      <c r="C20" s="18"/>
      <c r="D20" s="18"/>
      <c r="E20" s="19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x14ac:dyDescent="0.25">
      <c r="A21" t="s">
        <v>37</v>
      </c>
      <c r="B21" s="18">
        <v>757563670</v>
      </c>
      <c r="C21" s="18">
        <v>1169382271</v>
      </c>
      <c r="D21" s="18">
        <v>1751005935</v>
      </c>
      <c r="E21" s="19">
        <v>2081819999</v>
      </c>
      <c r="F21" s="18">
        <v>6629358848</v>
      </c>
      <c r="G21" s="18">
        <v>722581183</v>
      </c>
      <c r="H21" s="18">
        <v>2146426935</v>
      </c>
      <c r="I21" s="18">
        <v>3503249307</v>
      </c>
      <c r="J21" s="18">
        <v>4531302149</v>
      </c>
      <c r="K21" s="18">
        <v>7832564103</v>
      </c>
      <c r="L21" s="18">
        <v>13710841865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x14ac:dyDescent="0.25">
      <c r="A22" t="s">
        <v>38</v>
      </c>
      <c r="B22" s="18">
        <v>1485207857</v>
      </c>
      <c r="C22" s="18">
        <v>2999615622</v>
      </c>
      <c r="D22" s="18">
        <v>5249911404</v>
      </c>
      <c r="E22" s="19">
        <v>9524701760</v>
      </c>
      <c r="F22" s="18">
        <v>9219237916</v>
      </c>
      <c r="G22" s="18">
        <v>3242013077</v>
      </c>
      <c r="H22" s="18">
        <v>1299680016</v>
      </c>
      <c r="I22" s="18">
        <v>7444262094</v>
      </c>
      <c r="J22" s="18">
        <v>8693140135</v>
      </c>
      <c r="K22" s="18">
        <v>24070199251</v>
      </c>
      <c r="L22" s="18">
        <v>22968307841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x14ac:dyDescent="0.25">
      <c r="A23" t="s">
        <v>39</v>
      </c>
      <c r="B23" s="18">
        <v>-975796606</v>
      </c>
      <c r="C23" s="18">
        <v>-983766870</v>
      </c>
      <c r="D23" s="18">
        <v>-364358100</v>
      </c>
      <c r="E23" s="19">
        <v>-628517715</v>
      </c>
      <c r="F23" s="18">
        <v>-419011810</v>
      </c>
      <c r="G23" s="18">
        <v>-691369487</v>
      </c>
      <c r="H23" s="18">
        <v>-460912991</v>
      </c>
      <c r="I23" s="18">
        <v>-691369486</v>
      </c>
      <c r="J23" s="18">
        <v>-553094196</v>
      </c>
      <c r="K23" s="18">
        <v>-691369487</v>
      </c>
      <c r="L23" s="18">
        <v>-783552085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8" s="14" customFormat="1" x14ac:dyDescent="0.25">
      <c r="A24" s="53"/>
      <c r="B24" s="25">
        <f t="shared" ref="B24:L24" si="2">SUM(B21:B23)</f>
        <v>1266974921</v>
      </c>
      <c r="C24" s="25">
        <f t="shared" si="2"/>
        <v>3185231023</v>
      </c>
      <c r="D24" s="25">
        <f t="shared" si="2"/>
        <v>6636559239</v>
      </c>
      <c r="E24" s="41">
        <f t="shared" si="2"/>
        <v>10978004044</v>
      </c>
      <c r="F24" s="25">
        <f t="shared" si="2"/>
        <v>15429584954</v>
      </c>
      <c r="G24" s="25">
        <f t="shared" si="2"/>
        <v>3273224773</v>
      </c>
      <c r="H24" s="42">
        <f t="shared" si="2"/>
        <v>2985193960</v>
      </c>
      <c r="I24" s="42">
        <f t="shared" si="2"/>
        <v>10256141915</v>
      </c>
      <c r="J24" s="42">
        <f t="shared" si="2"/>
        <v>12671348088</v>
      </c>
      <c r="K24" s="42">
        <f t="shared" si="2"/>
        <v>31211393867</v>
      </c>
      <c r="L24" s="42">
        <f t="shared" si="2"/>
        <v>35895597621</v>
      </c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 spans="1:28" x14ac:dyDescent="0.25">
      <c r="B25" s="18"/>
      <c r="C25" s="18"/>
      <c r="D25" s="18"/>
      <c r="E25" s="19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1:28" x14ac:dyDescent="0.25">
      <c r="A26" s="2" t="s">
        <v>72</v>
      </c>
      <c r="B26" s="25">
        <f t="shared" ref="B26:L26" si="3">SUM(B10,B18,B24)</f>
        <v>703514700</v>
      </c>
      <c r="C26" s="25">
        <f t="shared" si="3"/>
        <v>329843973</v>
      </c>
      <c r="D26" s="25">
        <f t="shared" si="3"/>
        <v>-2036302145</v>
      </c>
      <c r="E26" s="25">
        <f t="shared" si="3"/>
        <v>-917001406</v>
      </c>
      <c r="F26" s="25">
        <f>SUM(F10,F18,F24)+1</f>
        <v>1228277160</v>
      </c>
      <c r="G26" s="25">
        <f t="shared" si="3"/>
        <v>-520672953</v>
      </c>
      <c r="H26" s="42">
        <f t="shared" si="3"/>
        <v>1171774553</v>
      </c>
      <c r="I26" s="42">
        <f t="shared" si="3"/>
        <v>-505011655</v>
      </c>
      <c r="J26" s="42">
        <f t="shared" si="3"/>
        <v>1340899637</v>
      </c>
      <c r="K26" s="42">
        <f t="shared" si="3"/>
        <v>2046582183</v>
      </c>
      <c r="L26" s="42">
        <f t="shared" si="3"/>
        <v>4457170863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x14ac:dyDescent="0.25">
      <c r="A27" s="51" t="s">
        <v>73</v>
      </c>
      <c r="B27" s="18">
        <v>9579332757</v>
      </c>
      <c r="C27" s="18">
        <v>10282847457</v>
      </c>
      <c r="D27" s="18">
        <v>10612691429</v>
      </c>
      <c r="E27" s="19">
        <v>8576389284</v>
      </c>
      <c r="F27" s="18">
        <v>2719387878</v>
      </c>
      <c r="G27" s="18">
        <v>3947665038</v>
      </c>
      <c r="H27" s="18">
        <v>3426992085</v>
      </c>
      <c r="I27" s="18">
        <v>4598766638</v>
      </c>
      <c r="J27" s="18">
        <v>4093754983</v>
      </c>
      <c r="K27" s="18">
        <v>5434654620</v>
      </c>
      <c r="L27" s="18">
        <v>7481236802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ht="15.75" thickBot="1" x14ac:dyDescent="0.3">
      <c r="A28" s="50" t="s">
        <v>74</v>
      </c>
      <c r="B28" s="44">
        <f t="shared" ref="B28:J28" si="4">B26+B27</f>
        <v>10282847457</v>
      </c>
      <c r="C28" s="44">
        <f t="shared" si="4"/>
        <v>10612691430</v>
      </c>
      <c r="D28" s="44">
        <f t="shared" si="4"/>
        <v>8576389284</v>
      </c>
      <c r="E28" s="45">
        <f t="shared" si="4"/>
        <v>7659387878</v>
      </c>
      <c r="F28" s="44">
        <f t="shared" si="4"/>
        <v>3947665038</v>
      </c>
      <c r="G28" s="44">
        <f t="shared" si="4"/>
        <v>3426992085</v>
      </c>
      <c r="H28" s="44">
        <f t="shared" si="4"/>
        <v>4598766638</v>
      </c>
      <c r="I28" s="44">
        <f t="shared" si="4"/>
        <v>4093754983</v>
      </c>
      <c r="J28" s="44">
        <f t="shared" si="4"/>
        <v>5434654620</v>
      </c>
      <c r="K28" s="44">
        <f>(K26+K27)-1</f>
        <v>7481236802</v>
      </c>
      <c r="L28" s="44">
        <f>(L26+L27)-1</f>
        <v>11938407664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ht="15.75" thickTop="1" x14ac:dyDescent="0.25">
      <c r="B29" s="18"/>
      <c r="C29" s="20"/>
      <c r="D29" s="20"/>
      <c r="E29" s="21"/>
      <c r="F29" s="20"/>
      <c r="G29" s="20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s="29" customFormat="1" x14ac:dyDescent="0.25">
      <c r="A30" s="50" t="s">
        <v>75</v>
      </c>
      <c r="B30" s="28">
        <f>B10/('1'!B38/10)</f>
        <v>10.310128453299104</v>
      </c>
      <c r="C30" s="28">
        <f>C10/('1'!C38/10)</f>
        <v>7.3666798679650594</v>
      </c>
      <c r="D30" s="28">
        <f>D10/('1'!D38/10)</f>
        <v>3.9828717524692205</v>
      </c>
      <c r="E30" s="28">
        <f>E10/('1'!E38/10)</f>
        <v>10.042869579260785</v>
      </c>
      <c r="F30" s="28">
        <f>F10/('1'!F38/10)</f>
        <v>11.679745974007488</v>
      </c>
      <c r="G30" s="28">
        <f>G10/('1'!G38/10)</f>
        <v>12.778068527037894</v>
      </c>
      <c r="H30" s="28">
        <f>H10/('1'!H38/10)</f>
        <v>11.518134549607433</v>
      </c>
      <c r="I30" s="28">
        <f>I10/('1'!I38/10)</f>
        <v>9.1109253828777419</v>
      </c>
      <c r="J30" s="28">
        <f>J10/('1'!J38/10)</f>
        <v>21.617706485951487</v>
      </c>
      <c r="K30" s="28">
        <f>K10/('1'!K38/10)</f>
        <v>27.510384770213605</v>
      </c>
      <c r="L30" s="28">
        <f>L10/('1'!L38/10)</f>
        <v>14.597161198261821</v>
      </c>
      <c r="M30" s="28"/>
      <c r="N30" s="28"/>
      <c r="O30" s="28"/>
      <c r="P30" s="28"/>
      <c r="Q30" s="28"/>
      <c r="R30" s="28"/>
      <c r="S30" s="28"/>
      <c r="T30" s="28"/>
    </row>
    <row r="31" spans="1:28" x14ac:dyDescent="0.25">
      <c r="A31" s="50" t="s">
        <v>76</v>
      </c>
      <c r="B31">
        <v>364358100</v>
      </c>
      <c r="C31">
        <v>364358100</v>
      </c>
      <c r="D31">
        <v>419011810</v>
      </c>
      <c r="E31" s="9">
        <v>419011810</v>
      </c>
      <c r="F31">
        <v>460912991</v>
      </c>
      <c r="G31">
        <v>460912991</v>
      </c>
      <c r="H31">
        <v>460912991</v>
      </c>
      <c r="I31">
        <v>460912991</v>
      </c>
      <c r="J31">
        <v>460912991</v>
      </c>
      <c r="K31">
        <v>460912991</v>
      </c>
      <c r="L31">
        <v>460912992</v>
      </c>
    </row>
    <row r="32" spans="1:28" ht="15.75" x14ac:dyDescent="0.25">
      <c r="A32" s="3"/>
      <c r="B32" s="3"/>
      <c r="C32" s="7"/>
      <c r="D32" s="7"/>
      <c r="E32" s="10"/>
      <c r="F32" s="7"/>
      <c r="G32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A3"/>
    </sheetView>
  </sheetViews>
  <sheetFormatPr defaultRowHeight="15" x14ac:dyDescent="0.25"/>
  <cols>
    <col min="1" max="1" width="16.5703125" bestFit="1" customWidth="1"/>
  </cols>
  <sheetData>
    <row r="1" spans="1:7" ht="15.75" x14ac:dyDescent="0.25">
      <c r="A1" s="3" t="s">
        <v>25</v>
      </c>
    </row>
    <row r="2" spans="1:7" x14ac:dyDescent="0.25">
      <c r="A2" s="2" t="s">
        <v>77</v>
      </c>
    </row>
    <row r="3" spans="1:7" ht="15.75" x14ac:dyDescent="0.25">
      <c r="A3" s="3" t="s">
        <v>47</v>
      </c>
    </row>
    <row r="5" spans="1:7" x14ac:dyDescent="0.25">
      <c r="B5">
        <v>2013</v>
      </c>
      <c r="C5">
        <v>2014</v>
      </c>
      <c r="D5">
        <v>2015</v>
      </c>
      <c r="E5">
        <v>2016</v>
      </c>
      <c r="F5">
        <v>2017</v>
      </c>
      <c r="G5">
        <v>2018</v>
      </c>
    </row>
    <row r="6" spans="1:7" x14ac:dyDescent="0.25">
      <c r="A6" s="5" t="s">
        <v>78</v>
      </c>
      <c r="B6" s="12">
        <f>'2'!F25/'1'!F17</f>
        <v>9.2966437462700495E-3</v>
      </c>
      <c r="C6" s="12">
        <f>'2'!G25/'1'!G17</f>
        <v>-2.5004894593915362E-4</v>
      </c>
      <c r="D6" s="12">
        <f>'2'!H25/'1'!H17</f>
        <v>3.4134630146518555E-3</v>
      </c>
      <c r="E6" s="12">
        <f>'2'!I25/'1'!I17</f>
        <v>8.8870032537926285E-3</v>
      </c>
      <c r="F6" s="12">
        <f>'2'!J25/'1'!J17</f>
        <v>1.2625466247483393E-2</v>
      </c>
      <c r="G6" s="12">
        <f>'2'!K25/'1'!K17</f>
        <v>1.0894021063030928E-2</v>
      </c>
    </row>
    <row r="7" spans="1:7" x14ac:dyDescent="0.25">
      <c r="A7" s="5" t="s">
        <v>79</v>
      </c>
      <c r="B7" s="12">
        <f>'2'!F25/'1'!F41</f>
        <v>3.4410522223247912E-2</v>
      </c>
      <c r="C7" s="12">
        <f>'2'!G25/'1'!G41</f>
        <v>-9.9170400833002909E-4</v>
      </c>
      <c r="D7" s="12">
        <f>'2'!H25/'1'!H41</f>
        <v>1.3265453643983429E-2</v>
      </c>
      <c r="E7" s="12">
        <f>'2'!I25/'1'!I41</f>
        <v>3.4598497832823864E-2</v>
      </c>
      <c r="F7" s="12">
        <f>'2'!J25/'1'!J41</f>
        <v>4.8223601931932598E-2</v>
      </c>
      <c r="G7" s="12">
        <f>'2'!K25/'1'!K41</f>
        <v>4.3750716529798242E-2</v>
      </c>
    </row>
    <row r="8" spans="1:7" x14ac:dyDescent="0.25">
      <c r="A8" s="5" t="s">
        <v>43</v>
      </c>
      <c r="B8" s="15">
        <f>('1'!F22/'1'!F41)</f>
        <v>2.1543720932138055</v>
      </c>
      <c r="C8" s="15">
        <f>('1'!G22/'1'!G41)</f>
        <v>2.2161285951774312</v>
      </c>
      <c r="D8" s="15">
        <f>('1'!H22/'1'!H41)</f>
        <v>2.0903273841422316</v>
      </c>
      <c r="E8" s="15">
        <f>('1'!I22/'1'!I41)</f>
        <v>2.5339268132309032</v>
      </c>
      <c r="F8" s="15">
        <f>('1'!J22/'1'!J41)</f>
        <v>2.4582476148099368</v>
      </c>
      <c r="G8" s="15">
        <f>('1'!K22/'1'!K41)</f>
        <v>2.5965414691908291</v>
      </c>
    </row>
    <row r="9" spans="1:7" x14ac:dyDescent="0.25">
      <c r="A9" s="5" t="s">
        <v>44</v>
      </c>
      <c r="B9" s="16">
        <f>'1'!F16/'1'!F34</f>
        <v>1.5479897393641793</v>
      </c>
      <c r="C9" s="16">
        <f>'1'!G16/'1'!G34</f>
        <v>0.81192273082330746</v>
      </c>
      <c r="D9" s="16">
        <f>'1'!H16/'1'!H34</f>
        <v>0.68632239233263326</v>
      </c>
      <c r="E9" s="16">
        <f>'1'!I16/'1'!I34</f>
        <v>3.097888318474574</v>
      </c>
      <c r="F9" s="16">
        <f>'1'!J16/'1'!J34</f>
        <v>2.7759802266823912</v>
      </c>
      <c r="G9" s="16">
        <f>'1'!K16/'1'!K34</f>
        <v>2.0087737037675426</v>
      </c>
    </row>
    <row r="10" spans="1:7" x14ac:dyDescent="0.25">
      <c r="A10" s="5" t="s">
        <v>80</v>
      </c>
      <c r="B10" s="12">
        <f>'2'!F25/'2'!F6</f>
        <v>0.12835226883797515</v>
      </c>
      <c r="C10" s="12">
        <f>'2'!G25/'2'!G6</f>
        <v>-3.3528081524495591E-3</v>
      </c>
      <c r="D10" s="12">
        <f>'2'!H25/'2'!H6</f>
        <v>4.4409785370785854E-2</v>
      </c>
      <c r="E10" s="12">
        <f>'2'!I25/'2'!I6</f>
        <v>9.6378208698619142E-2</v>
      </c>
      <c r="F10" s="12">
        <f>'2'!J25/'2'!J6</f>
        <v>0.13889478861426469</v>
      </c>
      <c r="G10" s="12">
        <f>'2'!K25/'2'!K6</f>
        <v>0.13984964555649704</v>
      </c>
    </row>
    <row r="11" spans="1:7" x14ac:dyDescent="0.25">
      <c r="A11" t="s">
        <v>45</v>
      </c>
      <c r="B11" s="15">
        <f>'2'!F12/'2'!F6</f>
        <v>0.36810700216278935</v>
      </c>
      <c r="C11" s="15">
        <f>'2'!G12/'2'!G6</f>
        <v>0.2519352051968754</v>
      </c>
      <c r="D11" s="15">
        <f>'2'!H12/'2'!H6</f>
        <v>0.22677119234194573</v>
      </c>
      <c r="E11" s="15">
        <f>'2'!I12/'2'!I6</f>
        <v>0.38914257146394565</v>
      </c>
      <c r="F11" s="15">
        <f>'2'!J12/'2'!J6</f>
        <v>0.39765492780008244</v>
      </c>
      <c r="G11" s="15">
        <f>'2'!K12/'2'!K6</f>
        <v>0.36608848213389927</v>
      </c>
    </row>
    <row r="12" spans="1:7" x14ac:dyDescent="0.25">
      <c r="A12" s="5" t="s">
        <v>81</v>
      </c>
      <c r="B12" s="12">
        <f>'2'!F25/('1'!F41+'1'!F22)</f>
        <v>1.0908834216888168E-2</v>
      </c>
      <c r="C12" s="12">
        <f>'2'!G25/('1'!G41+'1'!G22)</f>
        <v>-3.0835334439583177E-4</v>
      </c>
      <c r="D12" s="12">
        <f>'2'!H25/('1'!H41+'1'!H22)</f>
        <v>4.2925722731041527E-3</v>
      </c>
      <c r="E12" s="12">
        <f>'2'!I25/('1'!I41+'1'!I22)</f>
        <v>9.7903832369386525E-3</v>
      </c>
      <c r="F12" s="12">
        <f>'2'!J25/('1'!J41+'1'!J22)</f>
        <v>1.3944519682574244E-2</v>
      </c>
      <c r="G12" s="12">
        <f>'2'!K25/('1'!K41+'1'!K22)</f>
        <v>1.2164663442527061E-2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2020-04-11T15:29:25Z</dcterms:modified>
</cp:coreProperties>
</file>