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A\"/>
    </mc:Choice>
  </mc:AlternateContent>
  <bookViews>
    <workbookView xWindow="240" yWindow="30" windowWidth="20115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B6" i="2" l="1"/>
  <c r="B14" i="2" s="1"/>
  <c r="C6" i="2"/>
  <c r="C14" i="2" s="1"/>
  <c r="D6" i="2"/>
  <c r="D14" i="2" s="1"/>
  <c r="E6" i="2"/>
  <c r="E14" i="2" s="1"/>
  <c r="F6" i="2"/>
  <c r="F14" i="2" s="1"/>
  <c r="G6" i="2"/>
  <c r="G14" i="2" s="1"/>
  <c r="H6" i="2"/>
  <c r="C44" i="2" l="1"/>
  <c r="D44" i="2"/>
  <c r="E44" i="2"/>
  <c r="F44" i="2"/>
  <c r="G44" i="2"/>
  <c r="B44" i="2"/>
  <c r="C60" i="1"/>
  <c r="D60" i="1"/>
  <c r="E60" i="1"/>
  <c r="F60" i="1"/>
  <c r="G60" i="1"/>
  <c r="B60" i="1"/>
  <c r="C51" i="3" l="1"/>
  <c r="D51" i="3"/>
  <c r="E51" i="3"/>
  <c r="F51" i="3"/>
  <c r="G51" i="3"/>
  <c r="B51" i="3"/>
  <c r="G45" i="3" l="1"/>
  <c r="F45" i="3"/>
  <c r="E45" i="3"/>
  <c r="D45" i="3"/>
  <c r="C45" i="3"/>
  <c r="B45" i="3"/>
  <c r="G37" i="3"/>
  <c r="F37" i="3"/>
  <c r="E37" i="3"/>
  <c r="D37" i="3"/>
  <c r="C37" i="3"/>
  <c r="B37" i="3"/>
  <c r="G25" i="3"/>
  <c r="F25" i="3"/>
  <c r="E25" i="3"/>
  <c r="D25" i="3"/>
  <c r="C25" i="3"/>
  <c r="B25" i="3"/>
  <c r="G15" i="3"/>
  <c r="F15" i="3"/>
  <c r="E15" i="3"/>
  <c r="D15" i="3"/>
  <c r="C15" i="3"/>
  <c r="B15" i="3"/>
  <c r="G41" i="2"/>
  <c r="F41" i="2"/>
  <c r="E41" i="2"/>
  <c r="D41" i="2"/>
  <c r="C41" i="2"/>
  <c r="B41" i="2"/>
  <c r="F36" i="2"/>
  <c r="D36" i="2"/>
  <c r="C36" i="2"/>
  <c r="G35" i="2"/>
  <c r="E35" i="2"/>
  <c r="E36" i="2" s="1"/>
  <c r="B35" i="2"/>
  <c r="B36" i="2" s="1"/>
  <c r="G27" i="2"/>
  <c r="F27" i="2"/>
  <c r="E27" i="2"/>
  <c r="D27" i="2"/>
  <c r="C27" i="2"/>
  <c r="B27" i="2"/>
  <c r="G44" i="1"/>
  <c r="D44" i="1"/>
  <c r="E44" i="1"/>
  <c r="F44" i="1"/>
  <c r="C44" i="1"/>
  <c r="G26" i="1"/>
  <c r="B18" i="1"/>
  <c r="C18" i="1"/>
  <c r="D18" i="1"/>
  <c r="E18" i="1"/>
  <c r="F18" i="1"/>
  <c r="G18" i="1"/>
  <c r="E28" i="2" l="1"/>
  <c r="E6" i="4" s="1"/>
  <c r="E5" i="4"/>
  <c r="B28" i="2"/>
  <c r="B37" i="2" s="1"/>
  <c r="B5" i="4"/>
  <c r="D28" i="2"/>
  <c r="D6" i="4" s="1"/>
  <c r="D5" i="4"/>
  <c r="F28" i="2"/>
  <c r="F37" i="2" s="1"/>
  <c r="F42" i="2" s="1"/>
  <c r="F5" i="4"/>
  <c r="G28" i="2"/>
  <c r="G6" i="4" s="1"/>
  <c r="G5" i="4"/>
  <c r="C28" i="2"/>
  <c r="C6" i="4" s="1"/>
  <c r="C5" i="4"/>
  <c r="F26" i="3"/>
  <c r="E26" i="3"/>
  <c r="G26" i="3"/>
  <c r="B26" i="3"/>
  <c r="C26" i="3"/>
  <c r="D26" i="3"/>
  <c r="B44" i="1"/>
  <c r="E37" i="2" l="1"/>
  <c r="E42" i="2" s="1"/>
  <c r="E7" i="4" s="1"/>
  <c r="G36" i="2"/>
  <c r="G42" i="2" s="1"/>
  <c r="G7" i="4" s="1"/>
  <c r="B42" i="2"/>
  <c r="B43" i="2" s="1"/>
  <c r="B38" i="2"/>
  <c r="B6" i="4"/>
  <c r="D37" i="2"/>
  <c r="D42" i="2" s="1"/>
  <c r="D7" i="4" s="1"/>
  <c r="C37" i="2"/>
  <c r="C42" i="2" s="1"/>
  <c r="C43" i="2" s="1"/>
  <c r="F6" i="4"/>
  <c r="E43" i="2"/>
  <c r="G43" i="2"/>
  <c r="F43" i="2"/>
  <c r="F7" i="4"/>
  <c r="F46" i="3"/>
  <c r="F49" i="3" s="1"/>
  <c r="F50" i="3"/>
  <c r="E46" i="3"/>
  <c r="E49" i="3" s="1"/>
  <c r="E50" i="3"/>
  <c r="G46" i="3"/>
  <c r="G49" i="3" s="1"/>
  <c r="G50" i="3"/>
  <c r="D46" i="3"/>
  <c r="D49" i="3" s="1"/>
  <c r="D50" i="3"/>
  <c r="C46" i="3"/>
  <c r="C49" i="3" s="1"/>
  <c r="C50" i="3"/>
  <c r="B46" i="3"/>
  <c r="B49" i="3" s="1"/>
  <c r="B50" i="3"/>
  <c r="G37" i="2"/>
  <c r="B7" i="4" l="1"/>
  <c r="D43" i="2"/>
  <c r="C7" i="4"/>
  <c r="G55" i="1"/>
  <c r="B55" i="1"/>
  <c r="C55" i="1"/>
  <c r="D55" i="1"/>
  <c r="E46" i="1"/>
  <c r="D46" i="1"/>
  <c r="E55" i="1"/>
  <c r="G46" i="1"/>
  <c r="B46" i="1"/>
  <c r="C46" i="1"/>
  <c r="C57" i="1" s="1"/>
  <c r="B26" i="1"/>
  <c r="C26" i="1"/>
  <c r="C12" i="4" s="1"/>
  <c r="D26" i="1"/>
  <c r="E26" i="1"/>
  <c r="G13" i="1"/>
  <c r="B13" i="1"/>
  <c r="C13" i="1"/>
  <c r="D13" i="1"/>
  <c r="E13" i="1"/>
  <c r="G9" i="1"/>
  <c r="G31" i="1" s="1"/>
  <c r="G8" i="4" s="1"/>
  <c r="B9" i="1"/>
  <c r="C9" i="1"/>
  <c r="D9" i="1"/>
  <c r="E9" i="1"/>
  <c r="F55" i="1"/>
  <c r="F46" i="1"/>
  <c r="F26" i="1"/>
  <c r="F13" i="1"/>
  <c r="F9" i="1"/>
  <c r="F59" i="1" l="1"/>
  <c r="F9" i="4"/>
  <c r="G59" i="1"/>
  <c r="G9" i="4"/>
  <c r="D59" i="1"/>
  <c r="D9" i="4"/>
  <c r="B59" i="1"/>
  <c r="B9" i="4"/>
  <c r="E59" i="1"/>
  <c r="E9" i="4"/>
  <c r="C59" i="1"/>
  <c r="C9" i="4"/>
  <c r="B31" i="1"/>
  <c r="B8" i="4" s="1"/>
  <c r="D57" i="1"/>
  <c r="C31" i="1"/>
  <c r="C8" i="4" s="1"/>
  <c r="G57" i="1"/>
  <c r="B57" i="1"/>
  <c r="F31" i="1"/>
  <c r="F8" i="4" s="1"/>
  <c r="F57" i="1"/>
  <c r="D31" i="1"/>
  <c r="E57" i="1"/>
  <c r="E31" i="1"/>
  <c r="E8" i="4" s="1"/>
  <c r="D8" i="4" l="1"/>
</calcChain>
</file>

<file path=xl/sharedStrings.xml><?xml version="1.0" encoding="utf-8"?>
<sst xmlns="http://schemas.openxmlformats.org/spreadsheetml/2006/main" count="142" uniqueCount="136">
  <si>
    <t>In hand</t>
  </si>
  <si>
    <t>Bal.with Bangladesh bank &amp; its agent banks</t>
  </si>
  <si>
    <t>Inside Bangldesh</t>
  </si>
  <si>
    <t>Outside Bangladesh</t>
  </si>
  <si>
    <t>Government</t>
  </si>
  <si>
    <t>Others</t>
  </si>
  <si>
    <t>Lease receivables</t>
  </si>
  <si>
    <t>Advance for lease fiannce</t>
  </si>
  <si>
    <t>Direct /term overdraft</t>
  </si>
  <si>
    <t>Bills discounted &amp; purchase</t>
  </si>
  <si>
    <t>Bills payable</t>
  </si>
  <si>
    <t>Saving bank deposits</t>
  </si>
  <si>
    <t>Term deposits</t>
  </si>
  <si>
    <t>Bearer ceritficate of deposit</t>
  </si>
  <si>
    <t>Other deposit</t>
  </si>
  <si>
    <t>Statutory reserve</t>
  </si>
  <si>
    <t>Genenral reserve</t>
  </si>
  <si>
    <t>Other reserve</t>
  </si>
  <si>
    <t>Share premium</t>
  </si>
  <si>
    <t>Stock dividend</t>
  </si>
  <si>
    <t>Retained earning</t>
  </si>
  <si>
    <t>Interst income</t>
  </si>
  <si>
    <t>Interst paid on deposit , borrwing etc</t>
  </si>
  <si>
    <t xml:space="preserve">Income from investment </t>
  </si>
  <si>
    <t>Commission form exchange &amp; brokerage</t>
  </si>
  <si>
    <t>other operating income</t>
  </si>
  <si>
    <t>Salaries &amp; alloenaces</t>
  </si>
  <si>
    <t>Rent ,taxes ,insurance ,electricity etc</t>
  </si>
  <si>
    <t>Legla expenses</t>
  </si>
  <si>
    <t>Postage ,stamp,telecommunication</t>
  </si>
  <si>
    <t>Stationery ,printing ,advertisement etc</t>
  </si>
  <si>
    <t>Managing directors salary &amp; fees</t>
  </si>
  <si>
    <t>Directors fees</t>
  </si>
  <si>
    <t>Audit fees</t>
  </si>
  <si>
    <t>Loans &amp; advances written off expenses</t>
  </si>
  <si>
    <t>Repiar, depreciation &amp; amortization of companys assests</t>
  </si>
  <si>
    <t>Other expenses</t>
  </si>
  <si>
    <t>Provisions for loans &amp; advances</t>
  </si>
  <si>
    <t>Specific provision</t>
  </si>
  <si>
    <t>General provision</t>
  </si>
  <si>
    <t>Provision for diminution on value of investments</t>
  </si>
  <si>
    <t>other provision</t>
  </si>
  <si>
    <t>Current tax</t>
  </si>
  <si>
    <t>Deferred tax</t>
  </si>
  <si>
    <t>Interst payments in cash</t>
  </si>
  <si>
    <t>Dividend receipts in cash</t>
  </si>
  <si>
    <t xml:space="preserve">Cash payments to employees </t>
  </si>
  <si>
    <t>Cash payments to suppliers</t>
  </si>
  <si>
    <t>Income taxes paid</t>
  </si>
  <si>
    <t>Receipts from other operating actiivites</t>
  </si>
  <si>
    <t>Payments for other operating activiites</t>
  </si>
  <si>
    <t>Loans &amp; advances to other banks</t>
  </si>
  <si>
    <t>Loans &amp; advances to other customers</t>
  </si>
  <si>
    <t>Other assets</t>
  </si>
  <si>
    <t>Deposits from other banks</t>
  </si>
  <si>
    <t>Deposits from customers</t>
  </si>
  <si>
    <t>Other liabiliiites</t>
  </si>
  <si>
    <t>Investment in subsidiary</t>
  </si>
  <si>
    <t>Proceeds from sale of securities</t>
  </si>
  <si>
    <t>Investment in securiites</t>
  </si>
  <si>
    <t>Purchase of property ,plant &amp; equipment</t>
  </si>
  <si>
    <t>Proceeds from sale of property ,plant &amp; equipment</t>
  </si>
  <si>
    <t>Receipts of term loan</t>
  </si>
  <si>
    <t>Repayment fo term loan</t>
  </si>
  <si>
    <t>Issuance of shares</t>
  </si>
  <si>
    <t>dividend paid</t>
  </si>
  <si>
    <t>Paid up capital</t>
  </si>
  <si>
    <t>Interest receipts in cash</t>
  </si>
  <si>
    <t>Current deposit &amp; other accounts</t>
  </si>
  <si>
    <t>Loans ,cash credit,overdrafts etc</t>
  </si>
  <si>
    <t>lease /loan Advnace</t>
  </si>
  <si>
    <t>Depposit under scheme</t>
  </si>
  <si>
    <t>Deposits from other banks &amp; other financial institutions</t>
  </si>
  <si>
    <t>Payment for purcahse of securities</t>
  </si>
  <si>
    <t>Advance for lease fianance</t>
  </si>
  <si>
    <t>Sale of the vehicles</t>
  </si>
  <si>
    <t>Increase in share capital</t>
  </si>
  <si>
    <t>Secured overdraft</t>
  </si>
  <si>
    <t xml:space="preserve">Drawdown of term loan , Overdraft and  Money Market </t>
  </si>
  <si>
    <t>Income from lease finance</t>
  </si>
  <si>
    <t>provision for off balance sheet items /exposure</t>
  </si>
  <si>
    <t>Lease finance to customers</t>
  </si>
  <si>
    <t>Ratio</t>
  </si>
  <si>
    <t>Operating Margin</t>
  </si>
  <si>
    <t>Net Margin</t>
  </si>
  <si>
    <t>Capital to Risk Weighted Assets Ratio</t>
  </si>
  <si>
    <t>As at year end</t>
  </si>
  <si>
    <t>People's Leasing And Financial Services Limited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</si>
  <si>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</si>
  <si>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</si>
  <si>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</si>
  <si>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</si>
  <si>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</si>
  <si>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</si>
  <si>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</si>
  <si>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</si>
  <si>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</si>
  <si>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</si>
  <si>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</si>
  <si>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</si>
  <si>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</si>
  <si>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</si>
  <si>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</si>
  <si>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</si>
  <si>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Property and Assets</t>
  </si>
  <si>
    <t>Cash</t>
  </si>
  <si>
    <t>Balance with Other Banks and Financial Institutions</t>
  </si>
  <si>
    <t>Money at call and on short notice</t>
  </si>
  <si>
    <t>Investments</t>
  </si>
  <si>
    <t>Loans and Advances/Investments</t>
  </si>
  <si>
    <t>Fixed Assets including Premises, Furniture and Fixtures</t>
  </si>
  <si>
    <t>Other Assets</t>
  </si>
  <si>
    <t>Non-Banking Assets</t>
  </si>
  <si>
    <t>Intangible Asset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</si>
  <si>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</si>
  <si>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</si>
  <si>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</si>
  <si>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</si>
  <si>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</si>
  <si>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Net assets value per share</t>
  </si>
  <si>
    <t>Shares to calculate NAVPS</t>
  </si>
  <si>
    <t>Non-controlling interest</t>
  </si>
  <si>
    <t>Shareholders’ Equity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</si>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</sst>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/>
    <xf numFmtId="43" fontId="0" fillId="0" borderId="0" xfId="0" applyNumberFormat="1"/>
    <xf numFmtId="164" fontId="1" fillId="0" borderId="0" xfId="1" applyNumberFormat="1" applyFont="1"/>
    <xf numFmtId="0" fontId="1" fillId="0" borderId="0" xfId="0" applyFont="1" applyAlignment="1">
      <alignment horizontal="left" wrapText="1"/>
    </xf>
    <xf numFmtId="0" fontId="0" fillId="0" borderId="0" xfId="0" applyFont="1"/>
    <xf numFmtId="43" fontId="0" fillId="0" borderId="0" xfId="1" applyNumberFormat="1" applyFont="1"/>
    <xf numFmtId="2" fontId="1" fillId="0" borderId="0" xfId="0" applyNumberFormat="1" applyFont="1"/>
    <xf numFmtId="10" fontId="0" fillId="0" borderId="0" xfId="2" applyNumberFormat="1" applyFont="1"/>
    <xf numFmtId="10" fontId="0" fillId="0" borderId="0" xfId="0" applyNumberFormat="1"/>
    <xf numFmtId="165" fontId="0" fillId="0" borderId="0" xfId="2" applyNumberFormat="1" applyFont="1"/>
    <xf numFmtId="0" fontId="0" fillId="0" borderId="0" xfId="0" applyFill="1"/>
    <xf numFmtId="0" fontId="1" fillId="0" borderId="1" xfId="0" applyFont="1" applyBorder="1"/>
    <xf numFmtId="0" fontId="3" fillId="0" borderId="0" xfId="0" applyFont="1" applyBorder="1"/>
    <xf numFmtId="0" fontId="3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pane xSplit="1" ySplit="4" topLeftCell="B47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5" x14ac:dyDescent="0.25"/>
  <cols>
    <col min="1" max="1" width="46" customWidth="1"/>
    <col min="2" max="2" width="17.85546875" customWidth="1"/>
    <col min="3" max="3" width="16.42578125" customWidth="1"/>
    <col min="4" max="4" width="17" customWidth="1"/>
    <col min="5" max="5" width="17.140625" customWidth="1"/>
    <col min="6" max="6" width="16" bestFit="1" customWidth="1"/>
    <col min="7" max="7" width="15.28515625" bestFit="1" customWidth="1"/>
  </cols>
  <sheetData>
    <row r="1" spans="1:7" x14ac:dyDescent="0.25">
      <c r="A1" s="1" t="s">
        <v>87</v>
      </c>
    </row>
    <row r="2" spans="1:7" x14ac:dyDescent="0.25">
      <c r="A2" s="1" t="s">
        <v>133</v>
      </c>
    </row>
    <row r="3" spans="1:7" x14ac:dyDescent="0.25">
      <c r="A3" t="s">
        <v>86</v>
      </c>
    </row>
    <row r="4" spans="1:7" x14ac:dyDescent="0.25">
      <c r="A4" s="13"/>
      <c r="B4" s="13">
        <v>2012</v>
      </c>
      <c r="C4" s="13">
        <v>2013</v>
      </c>
      <c r="D4" s="13">
        <v>2014</v>
      </c>
      <c r="E4" s="13">
        <v>2015</v>
      </c>
      <c r="F4" s="13">
        <v>2016</v>
      </c>
      <c r="G4" s="13">
        <v>2017</v>
      </c>
    </row>
    <row r="5" spans="1:7" x14ac:dyDescent="0.25">
      <c r="A5" s="18" t="s">
        <v>104</v>
      </c>
      <c r="B5" s="3"/>
      <c r="C5" s="3"/>
      <c r="D5" s="3"/>
      <c r="E5" s="3"/>
      <c r="F5" s="3"/>
      <c r="G5" s="3"/>
    </row>
    <row r="6" spans="1:7" x14ac:dyDescent="0.25">
      <c r="A6" s="15" t="s">
        <v>105</v>
      </c>
      <c r="B6" s="3"/>
      <c r="C6" s="3"/>
      <c r="D6" s="3"/>
      <c r="E6" s="3"/>
      <c r="F6" s="3"/>
      <c r="G6" s="3"/>
    </row>
    <row r="7" spans="1:7" x14ac:dyDescent="0.25">
      <c r="A7" t="s">
        <v>0</v>
      </c>
      <c r="B7" s="3">
        <v>159863</v>
      </c>
      <c r="C7" s="3">
        <v>492237</v>
      </c>
      <c r="D7" s="3">
        <v>520688</v>
      </c>
      <c r="E7" s="3">
        <v>216653</v>
      </c>
      <c r="F7" s="3">
        <v>110792</v>
      </c>
      <c r="G7" s="3">
        <v>79429</v>
      </c>
    </row>
    <row r="8" spans="1:7" x14ac:dyDescent="0.25">
      <c r="A8" t="s">
        <v>1</v>
      </c>
      <c r="B8" s="3">
        <v>16498050</v>
      </c>
      <c r="C8" s="3">
        <v>40980588</v>
      </c>
      <c r="D8" s="3">
        <v>44603713</v>
      </c>
      <c r="E8" s="3">
        <v>78227143</v>
      </c>
      <c r="F8" s="3">
        <v>19533463</v>
      </c>
      <c r="G8" s="3">
        <v>16055487</v>
      </c>
    </row>
    <row r="9" spans="1:7" x14ac:dyDescent="0.25">
      <c r="B9" s="5">
        <f t="shared" ref="B9:E9" si="0">SUM(B7:B8)</f>
        <v>16657913</v>
      </c>
      <c r="C9" s="5">
        <f t="shared" si="0"/>
        <v>41472825</v>
      </c>
      <c r="D9" s="5">
        <f t="shared" si="0"/>
        <v>45124401</v>
      </c>
      <c r="E9" s="5">
        <f t="shared" si="0"/>
        <v>78443796</v>
      </c>
      <c r="F9" s="5">
        <f>SUM(F7:F8)</f>
        <v>19644255</v>
      </c>
      <c r="G9" s="5">
        <f>SUM(G7:G8)</f>
        <v>16134916</v>
      </c>
    </row>
    <row r="10" spans="1:7" x14ac:dyDescent="0.25">
      <c r="A10" s="19" t="s">
        <v>106</v>
      </c>
      <c r="B10" s="3"/>
      <c r="C10" s="3"/>
      <c r="D10" s="3"/>
      <c r="E10" s="3"/>
      <c r="F10" s="3"/>
      <c r="G10" s="3"/>
    </row>
    <row r="11" spans="1:7" x14ac:dyDescent="0.25">
      <c r="A11" t="s">
        <v>2</v>
      </c>
      <c r="B11" s="3">
        <v>231291809</v>
      </c>
      <c r="C11" s="3">
        <v>118496430</v>
      </c>
      <c r="D11" s="3">
        <v>345135923</v>
      </c>
      <c r="E11" s="3">
        <v>591182295</v>
      </c>
      <c r="F11" s="3">
        <v>461218859</v>
      </c>
      <c r="G11" s="3">
        <v>2078021301</v>
      </c>
    </row>
    <row r="12" spans="1:7" x14ac:dyDescent="0.25">
      <c r="A12" t="s">
        <v>3</v>
      </c>
      <c r="B12" s="3">
        <v>0</v>
      </c>
      <c r="C12" s="3">
        <v>0</v>
      </c>
      <c r="D12" s="3">
        <v>0</v>
      </c>
      <c r="E12" s="3"/>
      <c r="F12" s="3">
        <v>0</v>
      </c>
      <c r="G12" s="3"/>
    </row>
    <row r="13" spans="1:7" x14ac:dyDescent="0.25">
      <c r="A13" s="5"/>
      <c r="B13" s="5">
        <f t="shared" ref="B13:E13" si="1">SUM(B11:B12)</f>
        <v>231291809</v>
      </c>
      <c r="C13" s="5">
        <f t="shared" si="1"/>
        <v>118496430</v>
      </c>
      <c r="D13" s="5">
        <f t="shared" si="1"/>
        <v>345135923</v>
      </c>
      <c r="E13" s="5">
        <f t="shared" si="1"/>
        <v>591182295</v>
      </c>
      <c r="F13" s="5">
        <f>SUM(F11:F12)</f>
        <v>461218859</v>
      </c>
      <c r="G13" s="5">
        <f>SUM(G11:G12)</f>
        <v>2078021301</v>
      </c>
    </row>
    <row r="14" spans="1:7" x14ac:dyDescent="0.25">
      <c r="A14" s="16" t="s">
        <v>107</v>
      </c>
      <c r="B14" s="3">
        <v>0</v>
      </c>
      <c r="C14" s="3"/>
      <c r="D14" s="3"/>
      <c r="E14" s="3"/>
      <c r="F14" s="3">
        <v>0</v>
      </c>
      <c r="G14" s="3"/>
    </row>
    <row r="15" spans="1:7" x14ac:dyDescent="0.25">
      <c r="A15" s="16" t="s">
        <v>108</v>
      </c>
      <c r="B15" s="3"/>
      <c r="C15" s="3">
        <v>0</v>
      </c>
      <c r="D15" s="3"/>
      <c r="E15" s="3"/>
      <c r="F15" s="3">
        <v>0</v>
      </c>
      <c r="G15" s="3">
        <v>0</v>
      </c>
    </row>
    <row r="16" spans="1:7" x14ac:dyDescent="0.25">
      <c r="A16" t="s">
        <v>4</v>
      </c>
      <c r="B16" s="3"/>
      <c r="C16" s="3">
        <v>0</v>
      </c>
      <c r="D16" s="3">
        <v>0</v>
      </c>
      <c r="E16" s="3"/>
      <c r="F16" s="3">
        <v>0</v>
      </c>
      <c r="G16" s="3">
        <v>0</v>
      </c>
    </row>
    <row r="17" spans="1:7" x14ac:dyDescent="0.25">
      <c r="A17" t="s">
        <v>5</v>
      </c>
      <c r="B17" s="3">
        <v>535073637</v>
      </c>
      <c r="C17" s="3">
        <v>990051679</v>
      </c>
      <c r="D17" s="3">
        <v>1637307700</v>
      </c>
      <c r="E17" s="3">
        <v>2120998077</v>
      </c>
      <c r="F17" s="3">
        <v>1860639386</v>
      </c>
      <c r="G17" s="3">
        <v>1687641917</v>
      </c>
    </row>
    <row r="18" spans="1:7" x14ac:dyDescent="0.25">
      <c r="B18" s="3">
        <f t="shared" ref="B18:F18" si="2">SUM(B15:B17)</f>
        <v>535073637</v>
      </c>
      <c r="C18" s="3">
        <f t="shared" si="2"/>
        <v>990051679</v>
      </c>
      <c r="D18" s="3">
        <f t="shared" si="2"/>
        <v>1637307700</v>
      </c>
      <c r="E18" s="3">
        <f t="shared" si="2"/>
        <v>2120998077</v>
      </c>
      <c r="F18" s="3">
        <f t="shared" si="2"/>
        <v>1860639386</v>
      </c>
      <c r="G18" s="3">
        <f>SUM(G15:G17)</f>
        <v>1687641917</v>
      </c>
    </row>
    <row r="19" spans="1:7" x14ac:dyDescent="0.25">
      <c r="A19" s="16" t="s">
        <v>109</v>
      </c>
      <c r="B19" s="3"/>
      <c r="C19" s="3"/>
      <c r="D19" s="3"/>
      <c r="E19" s="3"/>
      <c r="F19" s="3"/>
      <c r="G19" s="3"/>
    </row>
    <row r="20" spans="1:7" x14ac:dyDescent="0.25">
      <c r="A20" t="s">
        <v>6</v>
      </c>
      <c r="B20" s="3"/>
      <c r="C20" s="3"/>
      <c r="D20" s="3"/>
      <c r="E20" s="3">
        <v>2261387685</v>
      </c>
      <c r="F20" s="3">
        <v>1324325799</v>
      </c>
      <c r="G20" s="3">
        <v>1079477898</v>
      </c>
    </row>
    <row r="21" spans="1:7" x14ac:dyDescent="0.25">
      <c r="A21" t="s">
        <v>69</v>
      </c>
      <c r="B21" s="3">
        <v>14689073505</v>
      </c>
      <c r="C21" s="3">
        <v>16675405266</v>
      </c>
      <c r="D21" s="3">
        <v>17926974143</v>
      </c>
      <c r="E21" s="3"/>
      <c r="F21" s="3"/>
      <c r="G21" s="3">
        <v>0</v>
      </c>
    </row>
    <row r="22" spans="1:7" x14ac:dyDescent="0.25">
      <c r="A22" t="s">
        <v>7</v>
      </c>
      <c r="B22" s="3"/>
      <c r="C22" s="3">
        <v>0</v>
      </c>
      <c r="D22" s="3"/>
      <c r="E22" s="3">
        <v>434202</v>
      </c>
      <c r="F22" s="3">
        <v>434201</v>
      </c>
      <c r="G22" s="3">
        <v>377784</v>
      </c>
    </row>
    <row r="23" spans="1:7" x14ac:dyDescent="0.25">
      <c r="A23" t="s">
        <v>8</v>
      </c>
      <c r="B23" s="3"/>
      <c r="C23" s="3">
        <v>0</v>
      </c>
      <c r="D23" s="3"/>
      <c r="E23" s="3">
        <v>12886356016</v>
      </c>
      <c r="F23" s="3">
        <v>8130768114</v>
      </c>
      <c r="G23" s="3">
        <v>8695415831</v>
      </c>
    </row>
    <row r="24" spans="1:7" x14ac:dyDescent="0.25">
      <c r="A24" t="s">
        <v>77</v>
      </c>
      <c r="B24" s="3"/>
      <c r="C24" s="3">
        <v>0</v>
      </c>
      <c r="D24" s="3"/>
      <c r="E24" s="3"/>
      <c r="F24" s="3"/>
      <c r="G24" s="3">
        <v>72144637</v>
      </c>
    </row>
    <row r="25" spans="1:7" x14ac:dyDescent="0.25">
      <c r="A25" t="s">
        <v>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5">
      <c r="B26" s="5">
        <f t="shared" ref="B26:E26" si="3">SUM(B20:B25)</f>
        <v>14689073505</v>
      </c>
      <c r="C26" s="5">
        <f t="shared" si="3"/>
        <v>16675405266</v>
      </c>
      <c r="D26" s="5">
        <f t="shared" si="3"/>
        <v>17926974143</v>
      </c>
      <c r="E26" s="5">
        <f t="shared" si="3"/>
        <v>15148177903</v>
      </c>
      <c r="F26" s="5">
        <f>SUM(F20:F25)</f>
        <v>9455528114</v>
      </c>
      <c r="G26" s="5">
        <f>SUM(G20:G25)</f>
        <v>9847416150</v>
      </c>
    </row>
    <row r="27" spans="1:7" x14ac:dyDescent="0.25">
      <c r="A27" s="15" t="s">
        <v>110</v>
      </c>
      <c r="B27" s="3">
        <v>60447965</v>
      </c>
      <c r="C27" s="3">
        <v>59963619</v>
      </c>
      <c r="D27" s="3">
        <v>63010997</v>
      </c>
      <c r="E27" s="3">
        <v>62130176</v>
      </c>
      <c r="F27" s="3">
        <v>66293915</v>
      </c>
      <c r="G27" s="3">
        <v>70705980</v>
      </c>
    </row>
    <row r="28" spans="1:7" x14ac:dyDescent="0.25">
      <c r="A28" s="15" t="s">
        <v>113</v>
      </c>
      <c r="B28" s="3">
        <v>0</v>
      </c>
      <c r="C28" s="3">
        <v>0</v>
      </c>
      <c r="D28" s="3"/>
      <c r="E28" s="3">
        <v>0</v>
      </c>
      <c r="F28" s="3">
        <v>0</v>
      </c>
      <c r="G28" s="3"/>
    </row>
    <row r="29" spans="1:7" x14ac:dyDescent="0.25">
      <c r="A29" s="15" t="s">
        <v>111</v>
      </c>
      <c r="B29" s="3">
        <v>962395632</v>
      </c>
      <c r="C29" s="3">
        <v>984641271</v>
      </c>
      <c r="D29" s="3">
        <v>2451707352</v>
      </c>
      <c r="E29" s="3">
        <v>10774668210</v>
      </c>
      <c r="F29" s="3">
        <v>17371914349</v>
      </c>
      <c r="G29" s="3">
        <v>19117348959</v>
      </c>
    </row>
    <row r="30" spans="1:7" x14ac:dyDescent="0.25">
      <c r="A30" s="15" t="s">
        <v>112</v>
      </c>
      <c r="B30" s="3"/>
      <c r="C30" s="3">
        <v>0</v>
      </c>
      <c r="D30" s="3"/>
      <c r="E30" s="3">
        <v>52567503</v>
      </c>
      <c r="F30" s="3">
        <v>47310752</v>
      </c>
      <c r="G30" s="3">
        <v>42579677</v>
      </c>
    </row>
    <row r="31" spans="1:7" x14ac:dyDescent="0.25">
      <c r="A31" s="5"/>
      <c r="B31" s="5">
        <f>(B9+B13+B18+B26+B27+B28+B29+B30)-1</f>
        <v>16494940460</v>
      </c>
      <c r="C31" s="5">
        <f>(C9+C13+C18+C26+C27+C28+C29+C30)+1</f>
        <v>18870031091</v>
      </c>
      <c r="D31" s="5">
        <f t="shared" ref="D31:E31" si="4">D9+D13+D18+D26+D27+D28+D29+D30</f>
        <v>22469260516</v>
      </c>
      <c r="E31" s="5">
        <f t="shared" si="4"/>
        <v>28828167960</v>
      </c>
      <c r="F31" s="5">
        <f>F9+F13+F18+F26+F27+F28+F29+F30</f>
        <v>29282549630</v>
      </c>
      <c r="G31" s="5">
        <f>(G9+G13+G18+G26+G27+G28+G29+G30)+1</f>
        <v>32859848901</v>
      </c>
    </row>
    <row r="32" spans="1:7" x14ac:dyDescent="0.25">
      <c r="A32" s="18" t="s">
        <v>114</v>
      </c>
      <c r="B32" s="3"/>
      <c r="C32" s="3"/>
      <c r="D32" s="3"/>
      <c r="E32" s="3"/>
      <c r="F32" s="3"/>
      <c r="G32" s="3"/>
    </row>
    <row r="33" spans="1:7" x14ac:dyDescent="0.25">
      <c r="A33" s="16" t="s">
        <v>115</v>
      </c>
      <c r="B33" s="3"/>
      <c r="C33" s="3"/>
      <c r="D33" s="3"/>
      <c r="E33" s="3"/>
      <c r="F33" s="3"/>
      <c r="G33" s="3"/>
    </row>
    <row r="34" spans="1:7" x14ac:dyDescent="0.25">
      <c r="A34" s="16" t="s">
        <v>116</v>
      </c>
      <c r="B34" s="3">
        <v>2461563965</v>
      </c>
      <c r="C34" s="3">
        <v>2426010646</v>
      </c>
      <c r="D34" s="3">
        <v>2795526832</v>
      </c>
      <c r="E34" s="3">
        <v>6046413448</v>
      </c>
      <c r="F34" s="3">
        <v>6267009076</v>
      </c>
      <c r="G34" s="3">
        <v>6067977656</v>
      </c>
    </row>
    <row r="35" spans="1:7" x14ac:dyDescent="0.25">
      <c r="A35" s="16" t="s">
        <v>117</v>
      </c>
      <c r="B35" s="3"/>
      <c r="C35" s="3"/>
      <c r="D35" s="3"/>
      <c r="E35" s="3"/>
      <c r="F35" s="3"/>
      <c r="G35" s="3"/>
    </row>
    <row r="36" spans="1:7" x14ac:dyDescent="0.25">
      <c r="A36" s="7" t="s">
        <v>68</v>
      </c>
      <c r="B36" s="3"/>
      <c r="C36" s="3"/>
      <c r="D36" s="3"/>
      <c r="E36" s="3">
        <v>0</v>
      </c>
      <c r="F36" s="3">
        <v>0</v>
      </c>
      <c r="G36" s="3">
        <v>0</v>
      </c>
    </row>
    <row r="37" spans="1:7" x14ac:dyDescent="0.25">
      <c r="A37" t="s">
        <v>10</v>
      </c>
      <c r="B37" s="3"/>
      <c r="C37" s="3">
        <v>0</v>
      </c>
      <c r="D37" s="3"/>
      <c r="E37" s="3">
        <v>0</v>
      </c>
      <c r="F37" s="3">
        <v>0</v>
      </c>
      <c r="G37" s="3">
        <v>0</v>
      </c>
    </row>
    <row r="38" spans="1:7" x14ac:dyDescent="0.25">
      <c r="A38" t="s">
        <v>70</v>
      </c>
      <c r="B38" s="3">
        <v>79633558</v>
      </c>
      <c r="C38" s="3">
        <v>87347438</v>
      </c>
      <c r="D38" s="3">
        <v>110090338</v>
      </c>
      <c r="E38" s="3"/>
      <c r="F38" s="3"/>
      <c r="G38" s="3">
        <v>0</v>
      </c>
    </row>
    <row r="39" spans="1:7" x14ac:dyDescent="0.25">
      <c r="A39" t="s">
        <v>11</v>
      </c>
      <c r="B39" s="3"/>
      <c r="C39" s="3">
        <v>0</v>
      </c>
      <c r="D39" s="3"/>
      <c r="E39" s="3">
        <v>0</v>
      </c>
      <c r="F39" s="3">
        <v>0</v>
      </c>
      <c r="G39" s="3">
        <v>0</v>
      </c>
    </row>
    <row r="40" spans="1:7" x14ac:dyDescent="0.25">
      <c r="A40" t="s">
        <v>12</v>
      </c>
      <c r="B40" s="3">
        <v>7606600357</v>
      </c>
      <c r="C40" s="3">
        <v>9697336465</v>
      </c>
      <c r="D40" s="3">
        <v>11586161302</v>
      </c>
      <c r="E40" s="3">
        <v>16156891871</v>
      </c>
      <c r="F40" s="3">
        <v>15925003965</v>
      </c>
      <c r="G40" s="3">
        <v>19117047549</v>
      </c>
    </row>
    <row r="41" spans="1:7" x14ac:dyDescent="0.25">
      <c r="A41" t="s">
        <v>71</v>
      </c>
      <c r="B41" s="3">
        <v>33161356</v>
      </c>
      <c r="C41" s="3">
        <v>31316521</v>
      </c>
      <c r="D41" s="3">
        <v>21051581</v>
      </c>
      <c r="E41" s="3"/>
      <c r="F41" s="3"/>
      <c r="G41" s="3"/>
    </row>
    <row r="42" spans="1:7" x14ac:dyDescent="0.25">
      <c r="A42" t="s">
        <v>13</v>
      </c>
      <c r="B42" s="3"/>
      <c r="C42" s="3">
        <v>0</v>
      </c>
      <c r="D42" s="3"/>
      <c r="E42" s="3">
        <v>0</v>
      </c>
      <c r="F42" s="3">
        <v>0</v>
      </c>
      <c r="G42" s="3">
        <v>0</v>
      </c>
    </row>
    <row r="43" spans="1:7" x14ac:dyDescent="0.25">
      <c r="A43" t="s">
        <v>14</v>
      </c>
      <c r="B43" s="3"/>
      <c r="C43" s="3">
        <v>0</v>
      </c>
      <c r="D43" s="3"/>
      <c r="E43" s="3">
        <v>101869261</v>
      </c>
      <c r="F43" s="3">
        <v>84182060</v>
      </c>
      <c r="G43" s="3">
        <v>79621098</v>
      </c>
    </row>
    <row r="44" spans="1:7" x14ac:dyDescent="0.25">
      <c r="B44" s="5">
        <f t="shared" ref="B44:G44" si="5">SUM(B36:B43)</f>
        <v>7719395271</v>
      </c>
      <c r="C44" s="5">
        <f t="shared" si="5"/>
        <v>9816000424</v>
      </c>
      <c r="D44" s="5">
        <f t="shared" si="5"/>
        <v>11717303221</v>
      </c>
      <c r="E44" s="5">
        <f t="shared" si="5"/>
        <v>16258761132</v>
      </c>
      <c r="F44" s="5">
        <f t="shared" si="5"/>
        <v>16009186025</v>
      </c>
      <c r="G44" s="5">
        <f t="shared" si="5"/>
        <v>19196668647</v>
      </c>
    </row>
    <row r="45" spans="1:7" x14ac:dyDescent="0.25">
      <c r="A45" s="16" t="s">
        <v>118</v>
      </c>
      <c r="B45" s="3">
        <v>2188407242</v>
      </c>
      <c r="C45" s="3">
        <v>2279016730</v>
      </c>
      <c r="D45" s="3">
        <v>3410731526</v>
      </c>
      <c r="E45" s="3">
        <v>2816895229</v>
      </c>
      <c r="F45" s="3">
        <v>3870006039</v>
      </c>
      <c r="G45" s="3">
        <v>4446705918</v>
      </c>
    </row>
    <row r="46" spans="1:7" x14ac:dyDescent="0.25">
      <c r="A46" s="1"/>
      <c r="B46" s="5">
        <f t="shared" ref="B46:G46" si="6">B34+B44+B45</f>
        <v>12369366478</v>
      </c>
      <c r="C46" s="5">
        <f t="shared" si="6"/>
        <v>14521027800</v>
      </c>
      <c r="D46" s="5">
        <f t="shared" si="6"/>
        <v>17923561579</v>
      </c>
      <c r="E46" s="5">
        <f t="shared" si="6"/>
        <v>25122069809</v>
      </c>
      <c r="F46" s="5">
        <f t="shared" si="6"/>
        <v>26146201140</v>
      </c>
      <c r="G46" s="5">
        <f t="shared" si="6"/>
        <v>29711352221</v>
      </c>
    </row>
    <row r="47" spans="1:7" x14ac:dyDescent="0.25">
      <c r="A47" s="16" t="s">
        <v>122</v>
      </c>
      <c r="B47" s="3"/>
      <c r="C47" s="3"/>
      <c r="D47" s="3"/>
      <c r="E47" s="3"/>
      <c r="F47" s="3"/>
      <c r="G47" s="3"/>
    </row>
    <row r="48" spans="1:7" x14ac:dyDescent="0.25">
      <c r="A48" t="s">
        <v>66</v>
      </c>
      <c r="B48" s="3">
        <v>2096900630</v>
      </c>
      <c r="C48" s="3">
        <v>2359013200</v>
      </c>
      <c r="D48" s="3">
        <v>2594914520</v>
      </c>
      <c r="E48" s="3">
        <v>2854405970</v>
      </c>
      <c r="F48" s="3">
        <v>2854405970</v>
      </c>
      <c r="G48" s="3">
        <v>2854405970</v>
      </c>
    </row>
    <row r="49" spans="1:7" x14ac:dyDescent="0.25">
      <c r="A49" t="s">
        <v>15</v>
      </c>
      <c r="B49" s="3">
        <v>561553157</v>
      </c>
      <c r="C49" s="3">
        <v>606238998</v>
      </c>
      <c r="D49" s="3">
        <v>645578147</v>
      </c>
      <c r="E49" s="3">
        <v>645578147</v>
      </c>
      <c r="F49" s="3">
        <v>645578147</v>
      </c>
      <c r="G49" s="3">
        <v>645578147</v>
      </c>
    </row>
    <row r="50" spans="1:7" x14ac:dyDescent="0.25">
      <c r="A50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5992069</v>
      </c>
      <c r="G50" s="3">
        <v>7478823</v>
      </c>
    </row>
    <row r="51" spans="1:7" x14ac:dyDescent="0.25">
      <c r="A51" t="s">
        <v>17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/>
    </row>
    <row r="52" spans="1:7" x14ac:dyDescent="0.25">
      <c r="A52" t="s">
        <v>18</v>
      </c>
      <c r="B52" s="3">
        <v>1018605234</v>
      </c>
      <c r="C52" s="3">
        <v>1018605234</v>
      </c>
      <c r="D52" s="3">
        <v>1018605234</v>
      </c>
      <c r="E52" s="3">
        <v>1018605234</v>
      </c>
      <c r="F52" s="3">
        <v>1018605234</v>
      </c>
      <c r="G52" s="3">
        <v>1018605234</v>
      </c>
    </row>
    <row r="53" spans="1:7" x14ac:dyDescent="0.25">
      <c r="A53" t="s">
        <v>19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/>
    </row>
    <row r="54" spans="1:7" x14ac:dyDescent="0.25">
      <c r="A54" t="s">
        <v>20</v>
      </c>
      <c r="B54" s="3">
        <v>448514961</v>
      </c>
      <c r="C54" s="3">
        <v>365145759</v>
      </c>
      <c r="D54" s="3">
        <v>286601036</v>
      </c>
      <c r="E54" s="3">
        <v>-812491200</v>
      </c>
      <c r="F54" s="3">
        <v>-1417620314</v>
      </c>
      <c r="G54" s="3">
        <v>-1415678178</v>
      </c>
    </row>
    <row r="55" spans="1:7" x14ac:dyDescent="0.25">
      <c r="A55" s="1"/>
      <c r="B55" s="3">
        <f t="shared" ref="B55:D55" si="7">SUM(B48:B54)</f>
        <v>4125573982</v>
      </c>
      <c r="C55" s="3">
        <f t="shared" si="7"/>
        <v>4349003191</v>
      </c>
      <c r="D55" s="3">
        <f t="shared" si="7"/>
        <v>4545698937</v>
      </c>
      <c r="E55" s="3">
        <f>SUM(E48:E54)</f>
        <v>3706098151</v>
      </c>
      <c r="F55" s="3">
        <f>SUM(F48:F54)</f>
        <v>3106961106</v>
      </c>
      <c r="G55" s="3">
        <f>SUM(G48:G54)</f>
        <v>3110389996</v>
      </c>
    </row>
    <row r="56" spans="1:7" x14ac:dyDescent="0.25">
      <c r="A56" s="16" t="s">
        <v>121</v>
      </c>
      <c r="B56" s="3"/>
      <c r="C56" s="3"/>
      <c r="D56" s="3"/>
      <c r="E56" s="3"/>
      <c r="F56" s="3">
        <v>29387384</v>
      </c>
      <c r="G56" s="3">
        <v>38106684</v>
      </c>
    </row>
    <row r="57" spans="1:7" x14ac:dyDescent="0.25">
      <c r="B57" s="5">
        <f t="shared" ref="B57:E57" si="8">B46+B55+B56</f>
        <v>16494940460</v>
      </c>
      <c r="C57" s="5">
        <f>(C46+C55+C56)+100</f>
        <v>18870031091</v>
      </c>
      <c r="D57" s="5">
        <f t="shared" si="8"/>
        <v>22469260516</v>
      </c>
      <c r="E57" s="5">
        <f t="shared" si="8"/>
        <v>28828167960</v>
      </c>
      <c r="F57" s="5">
        <f>F46+F55+F56</f>
        <v>29282549630</v>
      </c>
      <c r="G57" s="5">
        <f>G46+G55+G56</f>
        <v>32859848901</v>
      </c>
    </row>
    <row r="58" spans="1:7" x14ac:dyDescent="0.25">
      <c r="B58" s="5"/>
      <c r="C58" s="5"/>
      <c r="D58" s="5"/>
      <c r="E58" s="5"/>
      <c r="F58" s="5"/>
      <c r="G58" s="5"/>
    </row>
    <row r="59" spans="1:7" x14ac:dyDescent="0.25">
      <c r="A59" s="14" t="s">
        <v>119</v>
      </c>
      <c r="B59" s="8">
        <f>B55/(B48/10)</f>
        <v>19.67462798654412</v>
      </c>
      <c r="C59" s="8">
        <f t="shared" ref="C59:G59" si="9">C55/(C48/10)</f>
        <v>18.435688240320147</v>
      </c>
      <c r="D59" s="8">
        <f t="shared" si="9"/>
        <v>17.517721304361118</v>
      </c>
      <c r="E59" s="8">
        <f t="shared" si="9"/>
        <v>12.983780828485305</v>
      </c>
      <c r="F59" s="8">
        <f t="shared" si="9"/>
        <v>10.884790526135285</v>
      </c>
      <c r="G59" s="8">
        <f t="shared" si="9"/>
        <v>10.896803148152047</v>
      </c>
    </row>
    <row r="60" spans="1:7" x14ac:dyDescent="0.25">
      <c r="A60" s="14" t="s">
        <v>120</v>
      </c>
      <c r="B60" s="5">
        <f>B48/10</f>
        <v>209690063</v>
      </c>
      <c r="C60" s="5">
        <f t="shared" ref="C60:G60" si="10">C48/10</f>
        <v>235901320</v>
      </c>
      <c r="D60" s="5">
        <f t="shared" si="10"/>
        <v>259491452</v>
      </c>
      <c r="E60" s="5">
        <f t="shared" si="10"/>
        <v>285440597</v>
      </c>
      <c r="F60" s="5">
        <f t="shared" si="10"/>
        <v>285440597</v>
      </c>
      <c r="G60" s="5">
        <f t="shared" si="10"/>
        <v>285440597</v>
      </c>
    </row>
    <row r="61" spans="1:7" x14ac:dyDescent="0.25">
      <c r="B61" s="5"/>
      <c r="C61" s="3"/>
      <c r="D61" s="3"/>
      <c r="E61" s="3"/>
      <c r="F61" s="3"/>
      <c r="G61" s="3"/>
    </row>
    <row r="62" spans="1:7" x14ac:dyDescent="0.25">
      <c r="B62" s="3"/>
      <c r="C62" s="3"/>
      <c r="D62" s="3"/>
      <c r="E62" s="3"/>
      <c r="F62" s="3"/>
      <c r="G62" s="3"/>
    </row>
    <row r="63" spans="1:7" x14ac:dyDescent="0.25">
      <c r="A63" s="1"/>
      <c r="B63" s="5"/>
      <c r="C63" s="5"/>
      <c r="D63" s="5"/>
      <c r="E63" s="5"/>
      <c r="F63" s="5"/>
      <c r="G63" s="5"/>
    </row>
    <row r="64" spans="1:7" x14ac:dyDescent="0.25">
      <c r="B64" s="3"/>
      <c r="C64" s="3"/>
      <c r="D64" s="3"/>
      <c r="E64" s="3"/>
      <c r="F64" s="3"/>
      <c r="G64" s="3"/>
    </row>
    <row r="65" spans="1:7" x14ac:dyDescent="0.25">
      <c r="B65" s="3"/>
      <c r="C65" s="3"/>
      <c r="D65" s="3"/>
      <c r="E65" s="3"/>
      <c r="F65" s="3"/>
      <c r="G65" s="3"/>
    </row>
    <row r="66" spans="1:7" x14ac:dyDescent="0.25">
      <c r="B66" s="3"/>
      <c r="C66" s="3"/>
      <c r="D66" s="3"/>
      <c r="E66" s="3"/>
      <c r="F66" s="3"/>
      <c r="G66" s="3"/>
    </row>
    <row r="67" spans="1:7" x14ac:dyDescent="0.25">
      <c r="A67" s="1"/>
      <c r="B67" s="5"/>
      <c r="C67" s="5"/>
      <c r="D67" s="5"/>
      <c r="E67" s="5"/>
      <c r="F67" s="5"/>
      <c r="G67" s="5"/>
    </row>
    <row r="68" spans="1:7" x14ac:dyDescent="0.25">
      <c r="A68" s="1"/>
      <c r="B68" s="3"/>
      <c r="C68" s="3"/>
      <c r="D68" s="3"/>
      <c r="E68" s="3"/>
      <c r="F68" s="3"/>
      <c r="G68" s="3"/>
    </row>
    <row r="69" spans="1:7" x14ac:dyDescent="0.25">
      <c r="B69" s="3"/>
      <c r="C69" s="3"/>
      <c r="D69" s="3"/>
      <c r="E69" s="3"/>
      <c r="F69" s="3"/>
      <c r="G69" s="3"/>
    </row>
    <row r="70" spans="1:7" x14ac:dyDescent="0.25">
      <c r="B70" s="3"/>
      <c r="C70" s="3"/>
      <c r="D70" s="3"/>
      <c r="E70" s="3"/>
      <c r="F70" s="3"/>
      <c r="G70" s="3"/>
    </row>
    <row r="71" spans="1:7" x14ac:dyDescent="0.25">
      <c r="B71" s="3"/>
      <c r="C71" s="3"/>
      <c r="D71" s="3"/>
      <c r="E71" s="3"/>
      <c r="F71" s="3"/>
      <c r="G71" s="3"/>
    </row>
    <row r="72" spans="1:7" x14ac:dyDescent="0.25">
      <c r="B72" s="3"/>
      <c r="C72" s="3"/>
      <c r="D72" s="3"/>
      <c r="E72" s="3"/>
      <c r="F72" s="3"/>
      <c r="G72" s="3"/>
    </row>
    <row r="73" spans="1:7" x14ac:dyDescent="0.25">
      <c r="B73" s="3"/>
      <c r="C73" s="3"/>
      <c r="D73" s="3"/>
      <c r="E73" s="3"/>
      <c r="F73" s="3"/>
      <c r="G73" s="3"/>
    </row>
    <row r="74" spans="1:7" x14ac:dyDescent="0.25">
      <c r="B74" s="3"/>
      <c r="C74" s="3"/>
      <c r="D74" s="3"/>
      <c r="E74" s="3"/>
      <c r="F74" s="3"/>
      <c r="G74" s="3"/>
    </row>
    <row r="75" spans="1:7" x14ac:dyDescent="0.25">
      <c r="B75" s="3"/>
      <c r="C75" s="3"/>
      <c r="D75" s="3"/>
      <c r="E75" s="3"/>
      <c r="F75" s="3"/>
      <c r="G75" s="3"/>
    </row>
    <row r="76" spans="1:7" x14ac:dyDescent="0.25">
      <c r="B76" s="3"/>
      <c r="C76" s="3"/>
      <c r="D76" s="3"/>
      <c r="E76" s="3"/>
      <c r="F76" s="3"/>
      <c r="G76" s="3"/>
    </row>
    <row r="77" spans="1:7" x14ac:dyDescent="0.25">
      <c r="B77" s="3"/>
      <c r="C77" s="3"/>
      <c r="D77" s="3"/>
      <c r="E77" s="3"/>
      <c r="F77" s="3"/>
      <c r="G77" s="3"/>
    </row>
    <row r="78" spans="1:7" x14ac:dyDescent="0.25">
      <c r="A78" s="2"/>
      <c r="B78" s="3"/>
      <c r="C78" s="3"/>
      <c r="D78" s="3"/>
      <c r="E78" s="3"/>
      <c r="F78" s="3"/>
      <c r="G78" s="3"/>
    </row>
    <row r="79" spans="1:7" x14ac:dyDescent="0.25">
      <c r="B79" s="3"/>
      <c r="C79" s="3"/>
      <c r="D79" s="3"/>
      <c r="E79" s="3"/>
      <c r="F79" s="3"/>
      <c r="G79" s="3"/>
    </row>
    <row r="80" spans="1:7" x14ac:dyDescent="0.25">
      <c r="A80" s="1"/>
      <c r="B80" s="5"/>
      <c r="C80" s="5"/>
      <c r="D80" s="5"/>
      <c r="E80" s="5"/>
      <c r="F80" s="5"/>
      <c r="G80" s="5"/>
    </row>
    <row r="81" spans="1:7" x14ac:dyDescent="0.25">
      <c r="A81" s="1"/>
      <c r="B81" s="5"/>
      <c r="C81" s="5"/>
      <c r="D81" s="5"/>
      <c r="E81" s="5"/>
      <c r="F81" s="5"/>
      <c r="G81" s="5"/>
    </row>
    <row r="82" spans="1:7" x14ac:dyDescent="0.25">
      <c r="A82" s="7"/>
      <c r="B82" s="3"/>
      <c r="C82" s="3"/>
      <c r="D82" s="3"/>
      <c r="E82" s="3"/>
      <c r="F82" s="3"/>
      <c r="G82" s="3"/>
    </row>
    <row r="83" spans="1:7" x14ac:dyDescent="0.25">
      <c r="B83" s="3"/>
      <c r="C83" s="3"/>
      <c r="D83" s="3"/>
      <c r="E83" s="3"/>
      <c r="F83" s="3"/>
      <c r="G83" s="3"/>
    </row>
    <row r="84" spans="1:7" x14ac:dyDescent="0.25">
      <c r="B84" s="3"/>
      <c r="C84" s="3"/>
      <c r="D84" s="3"/>
      <c r="E84" s="3"/>
      <c r="F84" s="3"/>
      <c r="G84" s="3"/>
    </row>
    <row r="85" spans="1:7" x14ac:dyDescent="0.25">
      <c r="B85" s="3"/>
      <c r="C85" s="3"/>
      <c r="D85" s="3"/>
      <c r="E85" s="3"/>
      <c r="F85" s="3"/>
      <c r="G85" s="3"/>
    </row>
    <row r="86" spans="1:7" x14ac:dyDescent="0.25">
      <c r="B86" s="3"/>
      <c r="C86" s="3"/>
      <c r="D86" s="3"/>
      <c r="E86" s="3"/>
      <c r="F86" s="3"/>
      <c r="G86" s="3"/>
    </row>
    <row r="87" spans="1:7" x14ac:dyDescent="0.25">
      <c r="B87" s="5"/>
      <c r="C87" s="5"/>
      <c r="D87" s="3"/>
      <c r="E87" s="5"/>
      <c r="F87" s="5"/>
      <c r="G87" s="5"/>
    </row>
    <row r="88" spans="1:7" x14ac:dyDescent="0.25">
      <c r="A88" s="1"/>
      <c r="B88" s="3"/>
      <c r="C88" s="3"/>
      <c r="D88" s="3"/>
      <c r="E88" s="5"/>
      <c r="F88" s="5"/>
      <c r="G88" s="5"/>
    </row>
    <row r="89" spans="1:7" x14ac:dyDescent="0.25">
      <c r="A89" s="1"/>
      <c r="B89" s="5"/>
      <c r="C89" s="5"/>
      <c r="D89" s="5"/>
      <c r="E89" s="5"/>
      <c r="F89" s="5"/>
      <c r="G89" s="5"/>
    </row>
    <row r="90" spans="1:7" x14ac:dyDescent="0.25">
      <c r="B90" s="3"/>
      <c r="C90" s="3"/>
      <c r="D90" s="3"/>
      <c r="E90" s="3"/>
      <c r="F90" s="3"/>
      <c r="G90" s="3"/>
    </row>
    <row r="91" spans="1:7" x14ac:dyDescent="0.25">
      <c r="B91" s="3"/>
      <c r="C91" s="3"/>
      <c r="D91" s="3"/>
      <c r="E91" s="3"/>
      <c r="F91" s="3"/>
      <c r="G91" s="3"/>
    </row>
    <row r="92" spans="1:7" x14ac:dyDescent="0.25">
      <c r="B92" s="3"/>
      <c r="C92" s="3"/>
      <c r="D92" s="3"/>
      <c r="E92" s="3"/>
      <c r="F92" s="3"/>
      <c r="G92" s="3"/>
    </row>
    <row r="93" spans="1:7" x14ac:dyDescent="0.25">
      <c r="A93" s="1"/>
      <c r="B93" s="5"/>
      <c r="C93" s="5"/>
      <c r="D93" s="5"/>
      <c r="E93" s="5"/>
      <c r="F93" s="5"/>
      <c r="G93" s="5"/>
    </row>
    <row r="94" spans="1:7" x14ac:dyDescent="0.25">
      <c r="A94" s="1"/>
      <c r="B94" s="5"/>
      <c r="C94" s="5"/>
      <c r="D94" s="5"/>
      <c r="E94" s="5"/>
      <c r="F94" s="5"/>
      <c r="G94" s="5"/>
    </row>
    <row r="95" spans="1:7" x14ac:dyDescent="0.25">
      <c r="B95" s="8"/>
      <c r="C95" s="8"/>
      <c r="D95" s="8"/>
      <c r="E95" s="8"/>
      <c r="F95" s="8"/>
      <c r="G95" s="8"/>
    </row>
    <row r="96" spans="1:7" x14ac:dyDescent="0.25">
      <c r="B96" s="3"/>
      <c r="C96" s="3"/>
      <c r="D96" s="3"/>
      <c r="E96" s="3"/>
      <c r="F96" s="3"/>
      <c r="G96" s="3"/>
    </row>
    <row r="97" spans="1:7" x14ac:dyDescent="0.25">
      <c r="A97" s="1"/>
      <c r="B97" s="3"/>
      <c r="C97" s="3"/>
      <c r="D97" s="3"/>
      <c r="E97" s="3"/>
      <c r="F97" s="3"/>
      <c r="G97" s="3"/>
    </row>
    <row r="98" spans="1:7" x14ac:dyDescent="0.25">
      <c r="B98" s="3"/>
      <c r="C98" s="3"/>
      <c r="D98" s="3"/>
      <c r="E98" s="3"/>
      <c r="F98" s="3"/>
      <c r="G98" s="3"/>
    </row>
    <row r="99" spans="1:7" x14ac:dyDescent="0.25">
      <c r="B99" s="3"/>
      <c r="C99" s="3"/>
      <c r="D99" s="3"/>
      <c r="E99" s="3"/>
      <c r="F99" s="3"/>
      <c r="G99" s="3"/>
    </row>
    <row r="100" spans="1:7" x14ac:dyDescent="0.25">
      <c r="B100" s="3"/>
      <c r="C100" s="3"/>
      <c r="D100" s="3"/>
      <c r="E100" s="3"/>
      <c r="F100" s="3"/>
      <c r="G100" s="3"/>
    </row>
    <row r="101" spans="1:7" x14ac:dyDescent="0.25">
      <c r="B101" s="3"/>
      <c r="C101" s="3"/>
      <c r="D101" s="3"/>
      <c r="E101" s="3"/>
      <c r="F101" s="3"/>
      <c r="G101" s="3"/>
    </row>
    <row r="102" spans="1:7" x14ac:dyDescent="0.25">
      <c r="B102" s="3"/>
      <c r="C102" s="3"/>
      <c r="D102" s="3"/>
      <c r="E102" s="3"/>
      <c r="F102" s="3"/>
      <c r="G102" s="3"/>
    </row>
    <row r="103" spans="1:7" x14ac:dyDescent="0.25">
      <c r="B103" s="3"/>
      <c r="C103" s="3"/>
      <c r="D103" s="3"/>
      <c r="E103" s="3"/>
      <c r="F103" s="3"/>
      <c r="G103" s="3"/>
    </row>
    <row r="104" spans="1:7" x14ac:dyDescent="0.25">
      <c r="B104" s="3"/>
      <c r="C104" s="3"/>
      <c r="D104" s="3"/>
      <c r="E104" s="3"/>
      <c r="F104" s="3"/>
      <c r="G104" s="3"/>
    </row>
    <row r="105" spans="1:7" x14ac:dyDescent="0.25">
      <c r="B105" s="3"/>
      <c r="C105" s="3"/>
      <c r="D105" s="3"/>
      <c r="E105" s="3"/>
      <c r="F105" s="3"/>
      <c r="G105" s="3"/>
    </row>
    <row r="106" spans="1:7" x14ac:dyDescent="0.25">
      <c r="B106" s="3"/>
      <c r="C106" s="3"/>
      <c r="D106" s="3"/>
      <c r="E106" s="3"/>
      <c r="F106" s="3"/>
      <c r="G106" s="3"/>
    </row>
    <row r="107" spans="1:7" x14ac:dyDescent="0.25">
      <c r="A107" s="1"/>
      <c r="B107" s="5"/>
      <c r="C107" s="5"/>
      <c r="D107" s="5"/>
      <c r="E107" s="5"/>
      <c r="F107" s="5"/>
      <c r="G107" s="5"/>
    </row>
    <row r="108" spans="1:7" x14ac:dyDescent="0.25">
      <c r="A108" s="6"/>
      <c r="B108" s="3"/>
      <c r="C108" s="3"/>
      <c r="D108" s="3"/>
      <c r="E108" s="3"/>
      <c r="F108" s="3"/>
      <c r="G108" s="3"/>
    </row>
    <row r="109" spans="1:7" x14ac:dyDescent="0.25">
      <c r="B109" s="3"/>
      <c r="C109" s="3"/>
      <c r="D109" s="3"/>
      <c r="E109" s="3"/>
      <c r="F109" s="3"/>
      <c r="G109" s="3"/>
    </row>
    <row r="110" spans="1:7" x14ac:dyDescent="0.25">
      <c r="B110" s="3"/>
      <c r="C110" s="3"/>
      <c r="D110" s="3"/>
      <c r="E110" s="3"/>
      <c r="F110" s="3"/>
      <c r="G110" s="3"/>
    </row>
    <row r="111" spans="1:7" x14ac:dyDescent="0.25">
      <c r="B111" s="3"/>
      <c r="C111" s="3"/>
      <c r="D111" s="3"/>
      <c r="E111" s="3"/>
      <c r="F111" s="3"/>
      <c r="G111" s="3"/>
    </row>
    <row r="112" spans="1:7" x14ac:dyDescent="0.25">
      <c r="B112" s="3"/>
      <c r="C112" s="3"/>
      <c r="D112" s="3"/>
      <c r="E112" s="3"/>
      <c r="F112" s="3"/>
      <c r="G112" s="3"/>
    </row>
    <row r="113" spans="1:7" x14ac:dyDescent="0.25">
      <c r="B113" s="3"/>
      <c r="C113" s="3"/>
      <c r="D113" s="3"/>
      <c r="E113" s="3"/>
      <c r="F113" s="3"/>
      <c r="G113" s="3"/>
    </row>
    <row r="114" spans="1:7" x14ac:dyDescent="0.25">
      <c r="B114" s="3"/>
      <c r="C114" s="3"/>
      <c r="D114" s="3"/>
      <c r="E114" s="3"/>
      <c r="F114" s="3"/>
      <c r="G114" s="3"/>
    </row>
    <row r="115" spans="1:7" x14ac:dyDescent="0.25">
      <c r="B115" s="3"/>
      <c r="C115" s="3"/>
      <c r="D115" s="3"/>
      <c r="E115" s="3"/>
      <c r="F115" s="3"/>
      <c r="G115" s="3"/>
    </row>
    <row r="116" spans="1:7" x14ac:dyDescent="0.25">
      <c r="B116" s="3"/>
      <c r="C116" s="3"/>
      <c r="D116" s="3"/>
      <c r="E116" s="3"/>
      <c r="F116" s="3"/>
      <c r="G116" s="3"/>
    </row>
    <row r="117" spans="1:7" x14ac:dyDescent="0.25">
      <c r="B117" s="5"/>
      <c r="C117" s="5"/>
      <c r="D117" s="5"/>
      <c r="E117" s="5"/>
      <c r="F117" s="5"/>
      <c r="G117" s="5"/>
    </row>
    <row r="118" spans="1:7" x14ac:dyDescent="0.25">
      <c r="A118" s="1"/>
      <c r="B118" s="5"/>
      <c r="C118" s="5"/>
      <c r="D118" s="5"/>
      <c r="E118" s="5"/>
      <c r="F118" s="5"/>
      <c r="G118" s="5"/>
    </row>
    <row r="119" spans="1:7" x14ac:dyDescent="0.25">
      <c r="B119" s="3"/>
      <c r="C119" s="3"/>
      <c r="D119" s="3"/>
      <c r="E119" s="3"/>
      <c r="F119" s="3"/>
      <c r="G119" s="3"/>
    </row>
    <row r="120" spans="1:7" x14ac:dyDescent="0.25">
      <c r="A120" s="1"/>
      <c r="B120" s="3"/>
      <c r="C120" s="3"/>
      <c r="D120" s="3"/>
      <c r="E120" s="3"/>
      <c r="F120" s="3"/>
      <c r="G120" s="3"/>
    </row>
    <row r="121" spans="1:7" x14ac:dyDescent="0.25">
      <c r="B121" s="3"/>
      <c r="C121" s="3"/>
      <c r="D121" s="3"/>
      <c r="E121" s="3"/>
      <c r="F121" s="3"/>
      <c r="G121" s="3"/>
    </row>
    <row r="122" spans="1:7" x14ac:dyDescent="0.25">
      <c r="B122" s="3"/>
      <c r="C122" s="3"/>
      <c r="D122" s="3"/>
      <c r="E122" s="3"/>
      <c r="F122" s="3"/>
      <c r="G122" s="3"/>
    </row>
    <row r="123" spans="1:7" x14ac:dyDescent="0.25">
      <c r="B123" s="3"/>
      <c r="C123" s="3"/>
      <c r="D123" s="3"/>
      <c r="E123" s="3"/>
      <c r="F123" s="3"/>
      <c r="G123" s="3"/>
    </row>
    <row r="124" spans="1:7" x14ac:dyDescent="0.25">
      <c r="B124" s="3"/>
      <c r="C124" s="3"/>
      <c r="D124" s="3"/>
      <c r="E124" s="3"/>
      <c r="F124" s="3"/>
      <c r="G124" s="3"/>
    </row>
    <row r="125" spans="1:7" x14ac:dyDescent="0.25">
      <c r="B125" s="3"/>
      <c r="C125" s="3"/>
      <c r="D125" s="3"/>
      <c r="E125" s="3"/>
      <c r="F125" s="3"/>
      <c r="G125" s="3"/>
    </row>
    <row r="126" spans="1:7" x14ac:dyDescent="0.25">
      <c r="B126" s="3"/>
      <c r="C126" s="3"/>
      <c r="D126" s="3"/>
      <c r="E126" s="3"/>
      <c r="F126" s="3"/>
      <c r="G126" s="3"/>
    </row>
    <row r="127" spans="1:7" x14ac:dyDescent="0.25">
      <c r="B127" s="3"/>
      <c r="C127" s="3"/>
      <c r="D127" s="3"/>
      <c r="E127" s="3"/>
      <c r="F127" s="3"/>
      <c r="G127" s="3"/>
    </row>
    <row r="128" spans="1:7" x14ac:dyDescent="0.25">
      <c r="B128" s="3"/>
      <c r="C128" s="3"/>
      <c r="D128" s="3"/>
      <c r="E128" s="3"/>
      <c r="F128" s="3"/>
      <c r="G128" s="3"/>
    </row>
    <row r="129" spans="1:7" x14ac:dyDescent="0.25">
      <c r="B129" s="5"/>
      <c r="C129" s="5"/>
      <c r="D129" s="5"/>
      <c r="E129" s="5"/>
      <c r="F129" s="5"/>
      <c r="G129" s="5"/>
    </row>
    <row r="130" spans="1:7" x14ac:dyDescent="0.25">
      <c r="A130" s="1"/>
      <c r="B130" s="3"/>
      <c r="C130" s="3"/>
      <c r="D130" s="3"/>
      <c r="E130" s="3"/>
      <c r="F130" s="3"/>
      <c r="G130" s="3"/>
    </row>
    <row r="131" spans="1:7" x14ac:dyDescent="0.25">
      <c r="B131" s="3"/>
      <c r="C131" s="3"/>
      <c r="D131" s="3"/>
      <c r="E131" s="3"/>
      <c r="F131" s="3"/>
      <c r="G131" s="3"/>
    </row>
    <row r="132" spans="1:7" x14ac:dyDescent="0.25">
      <c r="A132" s="2"/>
      <c r="B132" s="3"/>
      <c r="C132" s="3"/>
      <c r="D132" s="3"/>
      <c r="E132" s="3"/>
      <c r="F132" s="3"/>
      <c r="G132" s="3"/>
    </row>
    <row r="133" spans="1:7" x14ac:dyDescent="0.25">
      <c r="B133" s="3"/>
      <c r="C133" s="3"/>
      <c r="D133" s="3"/>
      <c r="E133" s="3"/>
      <c r="F133" s="3"/>
      <c r="G133" s="3"/>
    </row>
    <row r="134" spans="1:7" x14ac:dyDescent="0.25">
      <c r="B134" s="3"/>
      <c r="C134" s="3"/>
      <c r="D134" s="3"/>
      <c r="E134" s="3"/>
      <c r="F134" s="3"/>
      <c r="G134" s="3"/>
    </row>
    <row r="135" spans="1:7" x14ac:dyDescent="0.25">
      <c r="B135" s="3"/>
      <c r="C135" s="3"/>
      <c r="D135" s="3"/>
      <c r="E135" s="3"/>
      <c r="F135" s="3"/>
      <c r="G135" s="3"/>
    </row>
    <row r="136" spans="1:7" x14ac:dyDescent="0.25">
      <c r="B136" s="3"/>
      <c r="C136" s="3"/>
      <c r="D136" s="3"/>
      <c r="E136" s="3"/>
      <c r="F136" s="3"/>
      <c r="G136" s="3"/>
    </row>
    <row r="137" spans="1:7" x14ac:dyDescent="0.25">
      <c r="A137" s="1"/>
      <c r="B137" s="5"/>
      <c r="C137" s="5"/>
      <c r="D137" s="5"/>
      <c r="E137" s="5"/>
      <c r="F137" s="5"/>
      <c r="G137" s="5"/>
    </row>
    <row r="138" spans="1:7" x14ac:dyDescent="0.25">
      <c r="A138" s="1"/>
      <c r="B138" s="3"/>
      <c r="C138" s="3"/>
      <c r="D138" s="3"/>
      <c r="E138" s="3"/>
      <c r="F138" s="3"/>
      <c r="G138" s="3"/>
    </row>
    <row r="139" spans="1:7" x14ac:dyDescent="0.25">
      <c r="A139" s="1"/>
      <c r="B139" s="3"/>
      <c r="C139" s="3"/>
      <c r="D139" s="3"/>
      <c r="E139" s="3"/>
      <c r="F139" s="3"/>
      <c r="G139" s="3"/>
    </row>
    <row r="140" spans="1:7" x14ac:dyDescent="0.25">
      <c r="A140" s="1"/>
      <c r="B140" s="3"/>
      <c r="C140" s="3"/>
      <c r="D140" s="3"/>
      <c r="E140" s="3"/>
      <c r="F140" s="3"/>
      <c r="G140" s="3"/>
    </row>
    <row r="141" spans="1:7" x14ac:dyDescent="0.25">
      <c r="A141" s="1"/>
      <c r="B141" s="5"/>
      <c r="C141" s="5"/>
      <c r="D141" s="5"/>
      <c r="E141" s="5"/>
      <c r="F141" s="5"/>
      <c r="G141" s="5"/>
    </row>
    <row r="142" spans="1:7" x14ac:dyDescent="0.25">
      <c r="B142" s="3"/>
      <c r="C142" s="3"/>
      <c r="D142" s="3"/>
      <c r="E142" s="3"/>
      <c r="F142" s="3"/>
      <c r="G142" s="3"/>
    </row>
    <row r="143" spans="1:7" x14ac:dyDescent="0.25">
      <c r="B143" s="3"/>
      <c r="C143" s="3"/>
      <c r="D143" s="3"/>
      <c r="E143" s="3"/>
      <c r="F143" s="3"/>
      <c r="G143" s="3"/>
    </row>
    <row r="144" spans="1:7" x14ac:dyDescent="0.25">
      <c r="B144" s="4"/>
      <c r="C144" s="4"/>
      <c r="D144" s="4"/>
      <c r="E144" s="4"/>
      <c r="F144" s="4"/>
      <c r="G14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4" topLeftCell="E35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45.42578125" bestFit="1" customWidth="1"/>
    <col min="2" max="6" width="15" bestFit="1" customWidth="1"/>
    <col min="7" max="7" width="13.42578125" bestFit="1" customWidth="1"/>
  </cols>
  <sheetData>
    <row r="1" spans="1:8" x14ac:dyDescent="0.25">
      <c r="A1" s="1" t="s">
        <v>87</v>
      </c>
    </row>
    <row r="2" spans="1:8" x14ac:dyDescent="0.25">
      <c r="A2" s="1" t="s">
        <v>134</v>
      </c>
    </row>
    <row r="3" spans="1:8" x14ac:dyDescent="0.25">
      <c r="A3" t="s">
        <v>86</v>
      </c>
    </row>
    <row r="4" spans="1:8" x14ac:dyDescent="0.25">
      <c r="A4" s="13"/>
      <c r="B4" s="13">
        <v>2012</v>
      </c>
      <c r="C4" s="13">
        <v>2013</v>
      </c>
      <c r="D4" s="13">
        <v>2014</v>
      </c>
      <c r="E4" s="13">
        <v>2015</v>
      </c>
      <c r="F4" s="13">
        <v>2016</v>
      </c>
      <c r="G4" s="13">
        <v>2017</v>
      </c>
    </row>
    <row r="5" spans="1:8" x14ac:dyDescent="0.25">
      <c r="A5" s="14" t="s">
        <v>123</v>
      </c>
      <c r="B5" s="3"/>
      <c r="C5" s="3"/>
      <c r="D5" s="3"/>
      <c r="E5" s="3"/>
      <c r="F5" s="3"/>
      <c r="G5" s="3"/>
    </row>
    <row r="6" spans="1:8" x14ac:dyDescent="0.25">
      <c r="A6" s="16" t="s">
        <v>124</v>
      </c>
      <c r="B6" s="5">
        <f t="shared" ref="B6:H6" si="0">B7+B8-B9</f>
        <v>641609932</v>
      </c>
      <c r="C6" s="5">
        <f t="shared" si="0"/>
        <v>481793549</v>
      </c>
      <c r="D6" s="5">
        <f t="shared" si="0"/>
        <v>379495582</v>
      </c>
      <c r="E6" s="5">
        <f t="shared" si="0"/>
        <v>-947645094</v>
      </c>
      <c r="F6" s="5">
        <f t="shared" si="0"/>
        <v>-289304839</v>
      </c>
      <c r="G6" s="5">
        <f t="shared" si="0"/>
        <v>78679927</v>
      </c>
      <c r="H6" s="5">
        <f t="shared" si="0"/>
        <v>0</v>
      </c>
    </row>
    <row r="7" spans="1:8" x14ac:dyDescent="0.25">
      <c r="A7" t="s">
        <v>21</v>
      </c>
      <c r="B7" s="3">
        <v>1874662153</v>
      </c>
      <c r="C7" s="3">
        <v>1640117741</v>
      </c>
      <c r="D7" s="3">
        <v>2419065391</v>
      </c>
      <c r="E7" s="3">
        <v>1763828618</v>
      </c>
      <c r="F7" s="3">
        <v>1188579704</v>
      </c>
      <c r="G7" s="3">
        <v>876990962</v>
      </c>
    </row>
    <row r="8" spans="1:8" x14ac:dyDescent="0.25">
      <c r="A8" t="s">
        <v>79</v>
      </c>
      <c r="B8" s="3">
        <v>0</v>
      </c>
      <c r="C8" s="3">
        <v>260419487</v>
      </c>
      <c r="D8" s="3">
        <v>0</v>
      </c>
      <c r="E8" s="3">
        <v>0</v>
      </c>
      <c r="F8" s="3">
        <v>0</v>
      </c>
      <c r="G8" s="3">
        <v>0</v>
      </c>
    </row>
    <row r="9" spans="1:8" x14ac:dyDescent="0.25">
      <c r="A9" t="s">
        <v>22</v>
      </c>
      <c r="B9" s="3">
        <v>1233052221</v>
      </c>
      <c r="C9" s="3">
        <v>1418743679</v>
      </c>
      <c r="D9" s="3">
        <v>2039569809</v>
      </c>
      <c r="E9" s="3">
        <v>2711473712</v>
      </c>
      <c r="F9" s="3">
        <v>1477884543</v>
      </c>
      <c r="G9" s="3">
        <v>798311035</v>
      </c>
    </row>
    <row r="10" spans="1:8" x14ac:dyDescent="0.25">
      <c r="B10" s="3"/>
      <c r="C10" s="3"/>
      <c r="D10" s="3"/>
      <c r="E10" s="3"/>
      <c r="F10" s="3"/>
      <c r="G10" s="3"/>
    </row>
    <row r="11" spans="1:8" x14ac:dyDescent="0.25">
      <c r="A11" t="s">
        <v>23</v>
      </c>
      <c r="B11" s="3">
        <v>80130952</v>
      </c>
      <c r="C11" s="3">
        <v>86443500</v>
      </c>
      <c r="D11" s="3">
        <v>217537739</v>
      </c>
      <c r="E11" s="3">
        <v>150657464</v>
      </c>
      <c r="F11" s="3">
        <v>59002194</v>
      </c>
      <c r="G11" s="3">
        <v>295358212</v>
      </c>
    </row>
    <row r="12" spans="1:8" x14ac:dyDescent="0.25">
      <c r="A12" t="s">
        <v>24</v>
      </c>
      <c r="B12" s="3">
        <v>117494579</v>
      </c>
      <c r="C12" s="3">
        <v>0</v>
      </c>
      <c r="D12" s="3">
        <v>136169153</v>
      </c>
      <c r="E12" s="3">
        <v>0</v>
      </c>
      <c r="F12" s="3">
        <v>0</v>
      </c>
      <c r="G12" s="3">
        <v>1225000</v>
      </c>
    </row>
    <row r="13" spans="1:8" x14ac:dyDescent="0.25">
      <c r="A13" t="s">
        <v>25</v>
      </c>
      <c r="B13" s="3">
        <v>0</v>
      </c>
      <c r="C13" s="3">
        <v>73454400</v>
      </c>
      <c r="D13" s="3"/>
      <c r="E13" s="3">
        <v>527999849</v>
      </c>
      <c r="F13" s="3">
        <v>111246916</v>
      </c>
      <c r="G13" s="3">
        <v>44629347</v>
      </c>
    </row>
    <row r="14" spans="1:8" x14ac:dyDescent="0.25">
      <c r="A14" s="1"/>
      <c r="B14" s="5">
        <f>SUM(B6,B11:B13)</f>
        <v>839235463</v>
      </c>
      <c r="C14" s="5">
        <f t="shared" ref="C14:G14" si="1">SUM(C6,C11:C13)</f>
        <v>641691449</v>
      </c>
      <c r="D14" s="5">
        <f t="shared" si="1"/>
        <v>733202474</v>
      </c>
      <c r="E14" s="5">
        <f t="shared" si="1"/>
        <v>-268987781</v>
      </c>
      <c r="F14" s="5">
        <f t="shared" si="1"/>
        <v>-119055729</v>
      </c>
      <c r="G14" s="5">
        <f t="shared" si="1"/>
        <v>419892486</v>
      </c>
    </row>
    <row r="15" spans="1:8" x14ac:dyDescent="0.25">
      <c r="A15" s="14" t="s">
        <v>125</v>
      </c>
      <c r="B15" s="3"/>
      <c r="C15" s="3"/>
      <c r="D15" s="3"/>
      <c r="E15" s="3"/>
      <c r="F15" s="3"/>
      <c r="G15" s="3"/>
    </row>
    <row r="16" spans="1:8" x14ac:dyDescent="0.25">
      <c r="A16" t="s">
        <v>26</v>
      </c>
      <c r="B16" s="3">
        <v>63561754</v>
      </c>
      <c r="C16" s="3">
        <v>69143631</v>
      </c>
      <c r="D16" s="3">
        <v>87295675</v>
      </c>
      <c r="E16" s="3">
        <v>80652573</v>
      </c>
      <c r="F16" s="3">
        <v>83525871</v>
      </c>
      <c r="G16" s="3">
        <v>129168955</v>
      </c>
    </row>
    <row r="17" spans="1:7" x14ac:dyDescent="0.25">
      <c r="A17" t="s">
        <v>27</v>
      </c>
      <c r="B17" s="3">
        <v>6378824</v>
      </c>
      <c r="C17" s="3">
        <v>6784316</v>
      </c>
      <c r="D17" s="3">
        <v>11943553</v>
      </c>
      <c r="E17" s="3">
        <v>12609021</v>
      </c>
      <c r="F17" s="3">
        <v>16005885</v>
      </c>
      <c r="G17" s="3">
        <v>23896263</v>
      </c>
    </row>
    <row r="18" spans="1:7" x14ac:dyDescent="0.25">
      <c r="A18" t="s">
        <v>28</v>
      </c>
      <c r="B18" s="3">
        <v>475285</v>
      </c>
      <c r="C18" s="3">
        <v>991336</v>
      </c>
      <c r="D18" s="3">
        <v>591954</v>
      </c>
      <c r="E18" s="3">
        <v>410956</v>
      </c>
      <c r="F18" s="3">
        <v>799946</v>
      </c>
      <c r="G18" s="3">
        <v>25040</v>
      </c>
    </row>
    <row r="19" spans="1:7" x14ac:dyDescent="0.25">
      <c r="A19" t="s">
        <v>29</v>
      </c>
      <c r="B19" s="3">
        <v>1646853</v>
      </c>
      <c r="C19" s="3">
        <v>1557497</v>
      </c>
      <c r="D19" s="3">
        <v>2108849</v>
      </c>
      <c r="E19" s="3">
        <v>1648150</v>
      </c>
      <c r="F19" s="3">
        <v>1450281</v>
      </c>
      <c r="G19" s="3">
        <v>2699587</v>
      </c>
    </row>
    <row r="20" spans="1:7" x14ac:dyDescent="0.25">
      <c r="A20" t="s">
        <v>30</v>
      </c>
      <c r="B20" s="3">
        <v>11011752</v>
      </c>
      <c r="C20" s="3">
        <v>7624141</v>
      </c>
      <c r="D20" s="3">
        <v>7379561</v>
      </c>
      <c r="E20" s="3">
        <v>6719865</v>
      </c>
      <c r="F20" s="3">
        <v>3791912</v>
      </c>
      <c r="G20" s="3">
        <v>8172253</v>
      </c>
    </row>
    <row r="21" spans="1:7" x14ac:dyDescent="0.25">
      <c r="A21" t="s">
        <v>31</v>
      </c>
      <c r="B21" s="3">
        <v>4800000</v>
      </c>
      <c r="C21" s="3">
        <v>6000000</v>
      </c>
      <c r="D21" s="3">
        <v>5235191</v>
      </c>
      <c r="E21" s="3">
        <v>4200000</v>
      </c>
      <c r="F21" s="3">
        <v>4609100</v>
      </c>
      <c r="G21" s="3">
        <v>2891667</v>
      </c>
    </row>
    <row r="22" spans="1:7" x14ac:dyDescent="0.25">
      <c r="A22" t="s">
        <v>32</v>
      </c>
      <c r="B22" s="3">
        <v>1182500</v>
      </c>
      <c r="C22" s="3">
        <v>1070000</v>
      </c>
      <c r="D22" s="3">
        <v>1020000</v>
      </c>
      <c r="E22" s="3">
        <v>715000</v>
      </c>
      <c r="F22" s="3">
        <v>1264250</v>
      </c>
      <c r="G22" s="3">
        <v>1266305</v>
      </c>
    </row>
    <row r="23" spans="1:7" x14ac:dyDescent="0.25">
      <c r="A23" t="s">
        <v>33</v>
      </c>
      <c r="B23" s="3">
        <v>180000</v>
      </c>
      <c r="C23" s="3">
        <v>200000</v>
      </c>
      <c r="D23" s="3">
        <v>220000</v>
      </c>
      <c r="E23" s="3">
        <v>250000</v>
      </c>
      <c r="F23" s="3">
        <v>370000</v>
      </c>
      <c r="G23" s="3">
        <v>475250</v>
      </c>
    </row>
    <row r="24" spans="1:7" x14ac:dyDescent="0.25">
      <c r="A24" t="s">
        <v>34</v>
      </c>
      <c r="B24" s="3">
        <v>10171779</v>
      </c>
      <c r="C24" s="3"/>
      <c r="D24" s="3">
        <v>11344478</v>
      </c>
      <c r="E24" s="3">
        <v>387320141</v>
      </c>
      <c r="F24" s="3">
        <v>0</v>
      </c>
      <c r="G24" s="3">
        <v>0</v>
      </c>
    </row>
    <row r="25" spans="1:7" ht="30" x14ac:dyDescent="0.25">
      <c r="A25" s="2" t="s">
        <v>35</v>
      </c>
      <c r="B25" s="3">
        <v>45909668</v>
      </c>
      <c r="C25" s="3">
        <v>11903874</v>
      </c>
      <c r="D25" s="3">
        <v>61833415</v>
      </c>
      <c r="E25" s="3">
        <v>17714206</v>
      </c>
      <c r="F25" s="3">
        <v>16212813</v>
      </c>
      <c r="G25" s="3">
        <v>15761702</v>
      </c>
    </row>
    <row r="26" spans="1:7" x14ac:dyDescent="0.25">
      <c r="A26" t="s">
        <v>36</v>
      </c>
      <c r="B26" s="3"/>
      <c r="C26" s="3">
        <v>57398783</v>
      </c>
      <c r="D26" s="3"/>
      <c r="E26" s="3">
        <v>32736999</v>
      </c>
      <c r="F26" s="3">
        <v>58502346</v>
      </c>
      <c r="G26" s="3">
        <v>115110058</v>
      </c>
    </row>
    <row r="27" spans="1:7" x14ac:dyDescent="0.25">
      <c r="A27" s="1"/>
      <c r="B27" s="5">
        <f t="shared" ref="B27:G27" si="2">SUM(B16:B26)</f>
        <v>145318415</v>
      </c>
      <c r="C27" s="5">
        <f t="shared" si="2"/>
        <v>162673578</v>
      </c>
      <c r="D27" s="5">
        <f t="shared" si="2"/>
        <v>188972676</v>
      </c>
      <c r="E27" s="5">
        <f t="shared" si="2"/>
        <v>544976911</v>
      </c>
      <c r="F27" s="5">
        <f>SUM(F16:F26)</f>
        <v>186532404</v>
      </c>
      <c r="G27" s="5">
        <f t="shared" si="2"/>
        <v>299467080</v>
      </c>
    </row>
    <row r="28" spans="1:7" x14ac:dyDescent="0.25">
      <c r="A28" s="14" t="s">
        <v>126</v>
      </c>
      <c r="B28" s="5">
        <f t="shared" ref="B28:G28" si="3">B14-B27</f>
        <v>693917048</v>
      </c>
      <c r="C28" s="5">
        <f t="shared" si="3"/>
        <v>479017871</v>
      </c>
      <c r="D28" s="5">
        <f t="shared" si="3"/>
        <v>544229798</v>
      </c>
      <c r="E28" s="5">
        <f t="shared" si="3"/>
        <v>-813964692</v>
      </c>
      <c r="F28" s="5">
        <f>F14-F27</f>
        <v>-305588133</v>
      </c>
      <c r="G28" s="5">
        <f t="shared" si="3"/>
        <v>120425406</v>
      </c>
    </row>
    <row r="29" spans="1:7" x14ac:dyDescent="0.25">
      <c r="A29" s="15" t="s">
        <v>127</v>
      </c>
      <c r="B29" s="5"/>
      <c r="C29" s="5"/>
      <c r="D29" s="5"/>
      <c r="E29" s="5"/>
      <c r="F29" s="5"/>
      <c r="G29" s="5"/>
    </row>
    <row r="30" spans="1:7" x14ac:dyDescent="0.25">
      <c r="A30" s="7" t="s">
        <v>37</v>
      </c>
      <c r="B30" s="3">
        <v>191956000</v>
      </c>
      <c r="C30" s="3">
        <v>140488000</v>
      </c>
      <c r="D30" s="3">
        <v>326916000</v>
      </c>
      <c r="E30" s="3"/>
      <c r="F30" s="3"/>
      <c r="G30" s="3"/>
    </row>
    <row r="31" spans="1:7" x14ac:dyDescent="0.25">
      <c r="A31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124981470</v>
      </c>
      <c r="G31" s="3">
        <v>30000000</v>
      </c>
    </row>
    <row r="32" spans="1:7" x14ac:dyDescent="0.25">
      <c r="A3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/>
    </row>
    <row r="33" spans="1:7" x14ac:dyDescent="0.25">
      <c r="A33" t="s">
        <v>40</v>
      </c>
      <c r="B33" s="3">
        <v>0</v>
      </c>
      <c r="C33" s="3">
        <v>15999053</v>
      </c>
      <c r="D33" s="3"/>
      <c r="E33" s="3">
        <v>0</v>
      </c>
      <c r="F33" s="3">
        <v>60066766</v>
      </c>
      <c r="G33" s="3">
        <v>-13645130</v>
      </c>
    </row>
    <row r="34" spans="1:7" x14ac:dyDescent="0.25">
      <c r="A34" t="s">
        <v>80</v>
      </c>
      <c r="B34" s="3"/>
      <c r="C34" s="3">
        <v>-1500000</v>
      </c>
      <c r="D34" s="3"/>
      <c r="E34" s="3"/>
      <c r="F34" s="3"/>
      <c r="G34" s="3"/>
    </row>
    <row r="35" spans="1:7" x14ac:dyDescent="0.25">
      <c r="A35" t="s">
        <v>41</v>
      </c>
      <c r="B35" s="5">
        <f t="shared" ref="B35:G35" si="4">SUM(B31:B33)</f>
        <v>0</v>
      </c>
      <c r="C35" s="5"/>
      <c r="D35" s="3"/>
      <c r="E35" s="5">
        <f t="shared" si="4"/>
        <v>0</v>
      </c>
      <c r="F35" s="5"/>
      <c r="G35" s="5">
        <f t="shared" si="4"/>
        <v>16354870</v>
      </c>
    </row>
    <row r="36" spans="1:7" x14ac:dyDescent="0.25">
      <c r="A36" s="1"/>
      <c r="B36" s="3">
        <f t="shared" ref="B36" si="5">SUM(B30:B35)</f>
        <v>191956000</v>
      </c>
      <c r="C36" s="3">
        <f>SUM(C30:C35)</f>
        <v>154987053</v>
      </c>
      <c r="D36" s="3">
        <f>SUM(D30:D35)</f>
        <v>326916000</v>
      </c>
      <c r="E36" s="5">
        <f>SUM(E31:E35)</f>
        <v>0</v>
      </c>
      <c r="F36" s="5">
        <f>SUM(F31:F35)</f>
        <v>185048236</v>
      </c>
      <c r="G36" s="5">
        <f>G28-G35</f>
        <v>104070536</v>
      </c>
    </row>
    <row r="37" spans="1:7" x14ac:dyDescent="0.25">
      <c r="A37" s="14" t="s">
        <v>128</v>
      </c>
      <c r="B37" s="5">
        <f t="shared" ref="B37:G37" si="6">B28-B36</f>
        <v>501961048</v>
      </c>
      <c r="C37" s="5">
        <f t="shared" si="6"/>
        <v>324030818</v>
      </c>
      <c r="D37" s="5">
        <f t="shared" si="6"/>
        <v>217313798</v>
      </c>
      <c r="E37" s="5">
        <f t="shared" si="6"/>
        <v>-813964692</v>
      </c>
      <c r="F37" s="5">
        <f t="shared" si="6"/>
        <v>-490636369</v>
      </c>
      <c r="G37" s="5">
        <f t="shared" si="6"/>
        <v>16354870</v>
      </c>
    </row>
    <row r="38" spans="1:7" x14ac:dyDescent="0.25">
      <c r="A38" s="14" t="s">
        <v>129</v>
      </c>
      <c r="B38" s="3">
        <f>SUM(B36:B37)</f>
        <v>693917048</v>
      </c>
      <c r="C38" s="3"/>
      <c r="D38" s="3"/>
      <c r="E38" s="3"/>
      <c r="F38" s="3"/>
      <c r="G38" s="3"/>
    </row>
    <row r="39" spans="1:7" x14ac:dyDescent="0.25">
      <c r="A39" t="s">
        <v>42</v>
      </c>
      <c r="B39" s="3">
        <v>179083590</v>
      </c>
      <c r="C39" s="3">
        <v>108427110</v>
      </c>
      <c r="D39" s="3">
        <v>21223714</v>
      </c>
      <c r="E39" s="3">
        <v>7216943</v>
      </c>
      <c r="F39" s="3">
        <v>3000000</v>
      </c>
      <c r="G39" s="3">
        <v>38533735</v>
      </c>
    </row>
    <row r="40" spans="1:7" x14ac:dyDescent="0.25">
      <c r="A40" t="s">
        <v>43</v>
      </c>
      <c r="B40" s="3">
        <v>-962474</v>
      </c>
      <c r="C40" s="3">
        <v>-7825502</v>
      </c>
      <c r="D40" s="3">
        <v>-605661</v>
      </c>
      <c r="E40" s="3">
        <v>18419150</v>
      </c>
      <c r="F40" s="3">
        <v>0</v>
      </c>
      <c r="G40" s="3">
        <v>13541110</v>
      </c>
    </row>
    <row r="41" spans="1:7" x14ac:dyDescent="0.25">
      <c r="A41" s="1"/>
      <c r="B41" s="5">
        <f t="shared" ref="B41:G41" si="7">SUM(B39:B40)</f>
        <v>178121116</v>
      </c>
      <c r="C41" s="5">
        <f t="shared" si="7"/>
        <v>100601608</v>
      </c>
      <c r="D41" s="5">
        <f t="shared" si="7"/>
        <v>20618053</v>
      </c>
      <c r="E41" s="5">
        <f t="shared" si="7"/>
        <v>25636093</v>
      </c>
      <c r="F41" s="5">
        <f t="shared" si="7"/>
        <v>3000000</v>
      </c>
      <c r="G41" s="5">
        <f t="shared" si="7"/>
        <v>52074845</v>
      </c>
    </row>
    <row r="42" spans="1:7" x14ac:dyDescent="0.25">
      <c r="A42" s="1" t="s">
        <v>130</v>
      </c>
      <c r="B42" s="5">
        <f>(B37-B41)+2</f>
        <v>323839934</v>
      </c>
      <c r="C42" s="5">
        <f>C37-C41</f>
        <v>223429210</v>
      </c>
      <c r="D42" s="5">
        <f>D37-D41</f>
        <v>196695745</v>
      </c>
      <c r="E42" s="5">
        <f>E37-E41</f>
        <v>-839600785</v>
      </c>
      <c r="F42" s="5">
        <f>(F37-F41)-1</f>
        <v>-493636370</v>
      </c>
      <c r="G42" s="5">
        <f>G36-G41</f>
        <v>51995691</v>
      </c>
    </row>
    <row r="43" spans="1:7" x14ac:dyDescent="0.25">
      <c r="A43" s="17" t="s">
        <v>131</v>
      </c>
      <c r="B43" s="9">
        <f>B42/('1'!B48/10)</f>
        <v>1.5443742510583347</v>
      </c>
      <c r="C43" s="9">
        <f>C42/('1'!C48/10)</f>
        <v>0.94712996942959027</v>
      </c>
      <c r="D43" s="9">
        <f>D42/('1'!D48/10)</f>
        <v>0.75800471839819983</v>
      </c>
      <c r="E43" s="9">
        <f>E42/('1'!E48/10)</f>
        <v>-2.9414203649525019</v>
      </c>
      <c r="F43" s="9">
        <f>F42/('1'!F48/10)</f>
        <v>-1.7293838899867491</v>
      </c>
      <c r="G43" s="9">
        <f>G42/('1'!G48/10)</f>
        <v>0.1821594109123868</v>
      </c>
    </row>
    <row r="44" spans="1:7" x14ac:dyDescent="0.25">
      <c r="A44" s="17" t="s">
        <v>132</v>
      </c>
      <c r="B44" s="5">
        <f>'1'!B48/10</f>
        <v>209690063</v>
      </c>
      <c r="C44" s="5">
        <f>'1'!C48/10</f>
        <v>235901320</v>
      </c>
      <c r="D44" s="5">
        <f>'1'!D48/10</f>
        <v>259491452</v>
      </c>
      <c r="E44" s="5">
        <f>'1'!E48/10</f>
        <v>285440597</v>
      </c>
      <c r="F44" s="5">
        <f>'1'!F48/10</f>
        <v>285440597</v>
      </c>
      <c r="G44" s="5">
        <f>'1'!G48/10</f>
        <v>285440597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I10" sqref="I10"/>
    </sheetView>
  </sheetViews>
  <sheetFormatPr defaultRowHeight="15" x14ac:dyDescent="0.25"/>
  <cols>
    <col min="1" max="1" width="56.28515625" bestFit="1" customWidth="1"/>
    <col min="2" max="5" width="15" bestFit="1" customWidth="1"/>
    <col min="6" max="6" width="16" bestFit="1" customWidth="1"/>
    <col min="7" max="7" width="15" bestFit="1" customWidth="1"/>
  </cols>
  <sheetData>
    <row r="1" spans="1:7" x14ac:dyDescent="0.25">
      <c r="A1" s="1" t="s">
        <v>87</v>
      </c>
    </row>
    <row r="2" spans="1:7" x14ac:dyDescent="0.25">
      <c r="A2" s="1" t="s">
        <v>135</v>
      </c>
    </row>
    <row r="3" spans="1:7" x14ac:dyDescent="0.25">
      <c r="A3" t="s">
        <v>86</v>
      </c>
    </row>
    <row r="4" spans="1:7" x14ac:dyDescent="0.25">
      <c r="A4" s="13"/>
      <c r="B4" s="13">
        <v>2012</v>
      </c>
      <c r="C4" s="13">
        <v>2013</v>
      </c>
      <c r="D4" s="13">
        <v>2014</v>
      </c>
      <c r="E4" s="13">
        <v>2015</v>
      </c>
      <c r="F4" s="13">
        <v>2016</v>
      </c>
      <c r="G4" s="13">
        <v>2017</v>
      </c>
    </row>
    <row r="5" spans="1:7" x14ac:dyDescent="0.25">
      <c r="A5" s="14" t="s">
        <v>93</v>
      </c>
      <c r="B5" s="3"/>
      <c r="C5" s="3"/>
      <c r="D5" s="3"/>
      <c r="E5" s="3"/>
      <c r="F5" s="3"/>
      <c r="G5" s="3"/>
    </row>
    <row r="6" spans="1:7" x14ac:dyDescent="0.25">
      <c r="A6" s="15" t="s">
        <v>94</v>
      </c>
      <c r="B6" s="3"/>
      <c r="C6" s="3"/>
      <c r="D6" s="3"/>
      <c r="E6" s="3"/>
      <c r="F6" s="3"/>
      <c r="G6" s="3"/>
    </row>
    <row r="7" spans="1:7" x14ac:dyDescent="0.25">
      <c r="A7" t="s">
        <v>67</v>
      </c>
      <c r="B7" s="3">
        <v>1768655018</v>
      </c>
      <c r="C7" s="3">
        <v>1906567931</v>
      </c>
      <c r="D7" s="3">
        <v>2409431777</v>
      </c>
      <c r="E7" s="3">
        <v>1351138338</v>
      </c>
      <c r="F7" s="3">
        <v>1281194042</v>
      </c>
      <c r="G7" s="3">
        <v>951637610</v>
      </c>
    </row>
    <row r="8" spans="1:7" x14ac:dyDescent="0.25">
      <c r="A8" t="s">
        <v>44</v>
      </c>
      <c r="B8" s="3">
        <v>-1221807623</v>
      </c>
      <c r="C8" s="3">
        <v>-1320894426</v>
      </c>
      <c r="D8" s="3">
        <v>-2046460637</v>
      </c>
      <c r="E8" s="3">
        <v>-2171393956</v>
      </c>
      <c r="F8" s="3">
        <v>-1477884543</v>
      </c>
      <c r="G8" s="3">
        <v>-941975266</v>
      </c>
    </row>
    <row r="9" spans="1:7" x14ac:dyDescent="0.25">
      <c r="A9" t="s">
        <v>45</v>
      </c>
      <c r="B9" s="3">
        <v>456945</v>
      </c>
      <c r="C9" s="3">
        <v>5297113</v>
      </c>
      <c r="D9" s="3">
        <v>23674041</v>
      </c>
      <c r="E9" s="3">
        <v>46988526</v>
      </c>
      <c r="F9" s="3">
        <v>49654550</v>
      </c>
      <c r="G9" s="3">
        <v>52164379</v>
      </c>
    </row>
    <row r="10" spans="1:7" x14ac:dyDescent="0.25">
      <c r="A10" t="s">
        <v>46</v>
      </c>
      <c r="B10" s="3">
        <v>-69544254</v>
      </c>
      <c r="C10" s="3">
        <v>-76107298</v>
      </c>
      <c r="D10" s="3">
        <v>-92530866</v>
      </c>
      <c r="E10" s="3">
        <v>-84852573</v>
      </c>
      <c r="F10" s="3">
        <v>-89136183</v>
      </c>
      <c r="G10" s="3">
        <v>-133438559</v>
      </c>
    </row>
    <row r="11" spans="1:7" x14ac:dyDescent="0.25">
      <c r="A11" t="s">
        <v>47</v>
      </c>
      <c r="B11" s="3">
        <v>-11011752</v>
      </c>
      <c r="C11" s="3">
        <v>-6701332</v>
      </c>
      <c r="D11" s="3">
        <v>-7379561</v>
      </c>
      <c r="E11" s="3">
        <v>-6719865</v>
      </c>
      <c r="F11" s="3">
        <v>-63059919</v>
      </c>
      <c r="G11" s="3">
        <v>-124977075</v>
      </c>
    </row>
    <row r="12" spans="1:7" x14ac:dyDescent="0.25">
      <c r="A12" t="s">
        <v>48</v>
      </c>
      <c r="B12" s="3">
        <v>-96565662</v>
      </c>
      <c r="C12" s="3">
        <v>-123958102</v>
      </c>
      <c r="D12" s="3">
        <v>-36031819</v>
      </c>
      <c r="E12" s="3">
        <v>-22251493</v>
      </c>
      <c r="F12" s="3">
        <v>-150538453</v>
      </c>
      <c r="G12" s="3">
        <v>-51642748</v>
      </c>
    </row>
    <row r="13" spans="1:7" x14ac:dyDescent="0.25">
      <c r="A13" t="s">
        <v>49</v>
      </c>
      <c r="B13" s="3">
        <v>112612127</v>
      </c>
      <c r="C13" s="3">
        <v>148734607</v>
      </c>
      <c r="D13" s="3">
        <v>330032851</v>
      </c>
      <c r="E13" s="3">
        <v>220386029</v>
      </c>
      <c r="F13" s="3">
        <v>152330643</v>
      </c>
      <c r="G13" s="3">
        <v>287823180</v>
      </c>
    </row>
    <row r="14" spans="1:7" x14ac:dyDescent="0.25">
      <c r="A14" t="s">
        <v>50</v>
      </c>
      <c r="B14" s="3">
        <v>-54590630</v>
      </c>
      <c r="C14" s="3">
        <v>-67018265</v>
      </c>
      <c r="D14" s="3">
        <v>-81217267</v>
      </c>
      <c r="E14" s="3">
        <v>-51821035</v>
      </c>
      <c r="F14" s="3">
        <v>-52949211</v>
      </c>
      <c r="G14" s="3">
        <v>-26989286</v>
      </c>
    </row>
    <row r="15" spans="1:7" x14ac:dyDescent="0.25">
      <c r="A15" s="1"/>
      <c r="B15" s="5">
        <f t="shared" ref="B15:E15" si="0">SUM(B7:B14)</f>
        <v>428204169</v>
      </c>
      <c r="C15" s="5">
        <f t="shared" si="0"/>
        <v>465920228</v>
      </c>
      <c r="D15" s="5">
        <f t="shared" si="0"/>
        <v>499518519</v>
      </c>
      <c r="E15" s="5">
        <f t="shared" si="0"/>
        <v>-718526029</v>
      </c>
      <c r="F15" s="5">
        <f>SUM(F7:F14)</f>
        <v>-350389074</v>
      </c>
      <c r="G15" s="5">
        <f>SUM(G7:G14)</f>
        <v>12602235</v>
      </c>
    </row>
    <row r="16" spans="1:7" x14ac:dyDescent="0.25">
      <c r="A16" s="16" t="s">
        <v>95</v>
      </c>
      <c r="B16" s="3"/>
      <c r="C16" s="3"/>
      <c r="D16" s="3"/>
      <c r="E16" s="3"/>
      <c r="F16" s="3"/>
      <c r="G16" s="3"/>
    </row>
    <row r="17" spans="1:7" x14ac:dyDescent="0.25">
      <c r="A17" t="s">
        <v>51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81</v>
      </c>
      <c r="B18" s="3">
        <v>0</v>
      </c>
      <c r="C18" s="3">
        <v>-43841192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52</v>
      </c>
      <c r="B19" s="3">
        <v>-334674739</v>
      </c>
      <c r="C19" s="3">
        <v>-1942490569</v>
      </c>
      <c r="D19" s="3">
        <v>209168553</v>
      </c>
      <c r="E19" s="3">
        <v>3937272145</v>
      </c>
      <c r="F19" s="3">
        <v>5177271220</v>
      </c>
      <c r="G19" s="3">
        <v>-399474961</v>
      </c>
    </row>
    <row r="20" spans="1:7" x14ac:dyDescent="0.25">
      <c r="A20" t="s">
        <v>53</v>
      </c>
      <c r="B20" s="3">
        <v>-831405309</v>
      </c>
      <c r="C20" s="3">
        <v>-79326015</v>
      </c>
      <c r="D20" s="3">
        <v>-1438363877</v>
      </c>
      <c r="E20" s="3">
        <v>-9309657623</v>
      </c>
      <c r="F20" s="3">
        <v>-6496905724</v>
      </c>
      <c r="G20" s="3">
        <v>-1798823219</v>
      </c>
    </row>
    <row r="21" spans="1:7" x14ac:dyDescent="0.25">
      <c r="A21" t="s">
        <v>72</v>
      </c>
      <c r="B21" s="3">
        <v>-187129934</v>
      </c>
      <c r="C21" s="3">
        <v>1839931098</v>
      </c>
      <c r="D21" s="3">
        <v>1616107292</v>
      </c>
      <c r="E21" s="3"/>
      <c r="F21" s="3">
        <v>0</v>
      </c>
      <c r="G21" s="3">
        <v>0</v>
      </c>
    </row>
    <row r="22" spans="1:7" x14ac:dyDescent="0.25">
      <c r="A22" t="s">
        <v>54</v>
      </c>
      <c r="B22" s="3">
        <v>1705900000</v>
      </c>
      <c r="C22" s="3"/>
      <c r="D22" s="3">
        <v>-1457432467</v>
      </c>
      <c r="E22" s="3">
        <v>1670000000</v>
      </c>
      <c r="F22" s="3">
        <v>-1315000000</v>
      </c>
      <c r="G22" s="3">
        <v>236000000</v>
      </c>
    </row>
    <row r="23" spans="1:7" x14ac:dyDescent="0.25">
      <c r="A23" t="s">
        <v>55</v>
      </c>
      <c r="B23" s="3">
        <v>454397400</v>
      </c>
      <c r="C23" s="3">
        <v>250805010</v>
      </c>
      <c r="D23" s="3">
        <v>285195405</v>
      </c>
      <c r="E23" s="3">
        <v>2871457911</v>
      </c>
      <c r="F23" s="3">
        <v>1065424894</v>
      </c>
      <c r="G23" s="3">
        <v>2951482622</v>
      </c>
    </row>
    <row r="24" spans="1:7" x14ac:dyDescent="0.25">
      <c r="A24" t="s">
        <v>56</v>
      </c>
      <c r="B24" s="3">
        <v>-64356006</v>
      </c>
      <c r="C24" s="3">
        <v>-23656433</v>
      </c>
      <c r="D24" s="3">
        <v>880465909</v>
      </c>
      <c r="E24" s="3">
        <v>-115514877</v>
      </c>
      <c r="F24" s="3">
        <v>692507873</v>
      </c>
      <c r="G24" s="3">
        <v>642017923</v>
      </c>
    </row>
    <row r="25" spans="1:7" x14ac:dyDescent="0.25">
      <c r="B25" s="5">
        <f t="shared" ref="B25:G25" si="1">SUM(B17:B24)</f>
        <v>742731412</v>
      </c>
      <c r="C25" s="5">
        <f t="shared" si="1"/>
        <v>1421899</v>
      </c>
      <c r="D25" s="5">
        <f t="shared" si="1"/>
        <v>95140815</v>
      </c>
      <c r="E25" s="5">
        <f t="shared" si="1"/>
        <v>-946442444</v>
      </c>
      <c r="F25" s="5">
        <f t="shared" si="1"/>
        <v>-876701737</v>
      </c>
      <c r="G25" s="5">
        <f t="shared" si="1"/>
        <v>1631202365</v>
      </c>
    </row>
    <row r="26" spans="1:7" x14ac:dyDescent="0.25">
      <c r="A26" s="1"/>
      <c r="B26" s="5">
        <f t="shared" ref="B26:E26" si="2">B15+B25</f>
        <v>1170935581</v>
      </c>
      <c r="C26" s="5">
        <f t="shared" si="2"/>
        <v>467342127</v>
      </c>
      <c r="D26" s="5">
        <f t="shared" si="2"/>
        <v>594659334</v>
      </c>
      <c r="E26" s="5">
        <f t="shared" si="2"/>
        <v>-1664968473</v>
      </c>
      <c r="F26" s="5">
        <f>F15+F25</f>
        <v>-1227090811</v>
      </c>
      <c r="G26" s="5">
        <f>G15+G25</f>
        <v>1643804600</v>
      </c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A28" s="14" t="s">
        <v>96</v>
      </c>
      <c r="B28" s="3"/>
      <c r="C28" s="3"/>
      <c r="D28" s="3"/>
      <c r="E28" s="3"/>
      <c r="F28" s="3"/>
      <c r="G28" s="3"/>
    </row>
    <row r="29" spans="1:7" x14ac:dyDescent="0.25">
      <c r="A29" t="s">
        <v>57</v>
      </c>
      <c r="B29" s="3"/>
      <c r="C29" s="3"/>
      <c r="D29" s="3"/>
      <c r="E29" s="3">
        <v>0</v>
      </c>
      <c r="F29" s="3">
        <v>0</v>
      </c>
      <c r="G29" s="3">
        <v>0</v>
      </c>
    </row>
    <row r="30" spans="1:7" x14ac:dyDescent="0.25">
      <c r="A30" t="s">
        <v>58</v>
      </c>
      <c r="B30" s="3">
        <v>775646344</v>
      </c>
      <c r="C30" s="3">
        <v>250606457</v>
      </c>
      <c r="D30" s="3">
        <v>352552250</v>
      </c>
      <c r="E30" s="3">
        <v>127525661</v>
      </c>
      <c r="F30" s="3">
        <v>9347644</v>
      </c>
      <c r="G30" s="3">
        <v>172997469</v>
      </c>
    </row>
    <row r="31" spans="1:7" x14ac:dyDescent="0.25">
      <c r="A31" t="s">
        <v>73</v>
      </c>
      <c r="B31" s="3">
        <v>-596413889</v>
      </c>
      <c r="C31" s="3">
        <v>-728534542</v>
      </c>
      <c r="D31" s="3">
        <v>-1052515766</v>
      </c>
      <c r="E31" s="3"/>
      <c r="F31" s="3"/>
      <c r="G31" s="3">
        <v>0</v>
      </c>
    </row>
    <row r="32" spans="1:7" x14ac:dyDescent="0.25">
      <c r="A32" t="s">
        <v>74</v>
      </c>
      <c r="B32" s="3">
        <v>-21070878</v>
      </c>
      <c r="C32" s="3">
        <v>7713880</v>
      </c>
      <c r="D32" s="3">
        <v>-22373553</v>
      </c>
      <c r="E32" s="3"/>
      <c r="F32" s="3"/>
      <c r="G32" s="3">
        <v>0</v>
      </c>
    </row>
    <row r="33" spans="1:7" x14ac:dyDescent="0.25">
      <c r="A33" t="s">
        <v>59</v>
      </c>
      <c r="B33" s="3"/>
      <c r="C33" s="3">
        <v>0</v>
      </c>
      <c r="D33" s="3"/>
      <c r="E33" s="3">
        <v>-644287877</v>
      </c>
      <c r="F33" s="3">
        <v>804903748</v>
      </c>
      <c r="G33" s="3">
        <v>0</v>
      </c>
    </row>
    <row r="34" spans="1:7" x14ac:dyDescent="0.25">
      <c r="A34" t="s">
        <v>60</v>
      </c>
      <c r="B34" s="3">
        <v>-3664460</v>
      </c>
      <c r="C34" s="3">
        <v>-6536419</v>
      </c>
      <c r="D34" s="3">
        <v>-10892360</v>
      </c>
      <c r="E34" s="3">
        <v>-65699977</v>
      </c>
      <c r="F34" s="3">
        <v>-10735555</v>
      </c>
      <c r="G34" s="3">
        <v>0</v>
      </c>
    </row>
    <row r="35" spans="1:7" x14ac:dyDescent="0.25">
      <c r="A35" t="s">
        <v>61</v>
      </c>
      <c r="B35" s="3"/>
      <c r="C35" s="3">
        <v>0</v>
      </c>
      <c r="D35" s="3"/>
      <c r="E35" s="3">
        <v>0</v>
      </c>
      <c r="F35" s="3">
        <v>0</v>
      </c>
      <c r="G35" s="3">
        <v>-12064472</v>
      </c>
    </row>
    <row r="36" spans="1:7" x14ac:dyDescent="0.25">
      <c r="A36" t="s">
        <v>75</v>
      </c>
      <c r="B36" s="3"/>
      <c r="C36" s="3">
        <v>623678</v>
      </c>
      <c r="D36" s="3">
        <v>0</v>
      </c>
      <c r="E36" s="3"/>
      <c r="F36" s="3"/>
      <c r="G36" s="3">
        <v>0</v>
      </c>
    </row>
    <row r="37" spans="1:7" x14ac:dyDescent="0.25">
      <c r="B37" s="5">
        <f t="shared" ref="B37:G37" si="3">SUM(B30:B36)</f>
        <v>154497117</v>
      </c>
      <c r="C37" s="5">
        <f t="shared" si="3"/>
        <v>-476126946</v>
      </c>
      <c r="D37" s="5">
        <f t="shared" si="3"/>
        <v>-733229429</v>
      </c>
      <c r="E37" s="5">
        <f t="shared" si="3"/>
        <v>-582462193</v>
      </c>
      <c r="F37" s="5">
        <f t="shared" si="3"/>
        <v>803515837</v>
      </c>
      <c r="G37" s="5">
        <f t="shared" si="3"/>
        <v>160932997</v>
      </c>
    </row>
    <row r="38" spans="1:7" x14ac:dyDescent="0.25">
      <c r="A38" s="14" t="s">
        <v>97</v>
      </c>
      <c r="B38" s="3"/>
      <c r="C38" s="3"/>
      <c r="D38" s="3"/>
      <c r="E38" s="3"/>
      <c r="F38" s="3"/>
      <c r="G38" s="3"/>
    </row>
    <row r="39" spans="1:7" x14ac:dyDescent="0.25">
      <c r="A39" t="s">
        <v>62</v>
      </c>
      <c r="B39" s="3">
        <v>100000000</v>
      </c>
      <c r="C39" s="3">
        <v>1418711513</v>
      </c>
      <c r="D39" s="3">
        <v>1657060572</v>
      </c>
      <c r="E39" s="3">
        <v>3764337719</v>
      </c>
      <c r="F39" s="3">
        <v>17098172112</v>
      </c>
      <c r="G39" s="3">
        <v>0</v>
      </c>
    </row>
    <row r="40" spans="1:7" x14ac:dyDescent="0.25">
      <c r="A40" s="2" t="s">
        <v>78</v>
      </c>
      <c r="B40" s="3"/>
      <c r="C40" s="3">
        <v>0</v>
      </c>
      <c r="D40" s="3"/>
      <c r="E40" s="3"/>
      <c r="F40" s="3"/>
      <c r="G40" s="3">
        <v>-191444494</v>
      </c>
    </row>
    <row r="41" spans="1:7" x14ac:dyDescent="0.25">
      <c r="A41" t="s">
        <v>63</v>
      </c>
      <c r="B41" s="3">
        <v>-1275144260</v>
      </c>
      <c r="C41" s="3">
        <v>-1482243393</v>
      </c>
      <c r="D41" s="3">
        <v>-1287544386</v>
      </c>
      <c r="E41" s="3">
        <v>-1237207908</v>
      </c>
      <c r="F41" s="3">
        <v>-16877576486</v>
      </c>
      <c r="G41" s="3">
        <v>0</v>
      </c>
    </row>
    <row r="42" spans="1:7" x14ac:dyDescent="0.25">
      <c r="A42" t="s">
        <v>76</v>
      </c>
      <c r="B42" s="3"/>
      <c r="C42" s="3">
        <v>0</v>
      </c>
      <c r="D42" s="3"/>
      <c r="E42" s="3"/>
      <c r="F42" s="3"/>
      <c r="G42" s="3">
        <v>0</v>
      </c>
    </row>
    <row r="43" spans="1:7" x14ac:dyDescent="0.25">
      <c r="A43" t="s">
        <v>64</v>
      </c>
      <c r="B43" s="3"/>
      <c r="C43" s="3">
        <v>0</v>
      </c>
      <c r="D43" s="3"/>
      <c r="E43" s="3">
        <v>0</v>
      </c>
      <c r="F43" s="3">
        <v>0</v>
      </c>
      <c r="G43" s="3">
        <v>0</v>
      </c>
    </row>
    <row r="44" spans="1:7" x14ac:dyDescent="0.25">
      <c r="A44" t="s">
        <v>65</v>
      </c>
      <c r="B44" s="3">
        <v>-57103195</v>
      </c>
      <c r="C44" s="3">
        <v>-15663765</v>
      </c>
      <c r="D44" s="3">
        <v>-655025</v>
      </c>
      <c r="E44" s="3">
        <v>-333377</v>
      </c>
      <c r="F44" s="3">
        <v>0</v>
      </c>
      <c r="G44" s="3">
        <v>0</v>
      </c>
    </row>
    <row r="45" spans="1:7" x14ac:dyDescent="0.25">
      <c r="A45" s="1"/>
      <c r="B45" s="5">
        <f t="shared" ref="B45:E45" si="4">SUM(B39:B44)</f>
        <v>-1232247455</v>
      </c>
      <c r="C45" s="5">
        <f t="shared" si="4"/>
        <v>-79195645</v>
      </c>
      <c r="D45" s="5">
        <f t="shared" si="4"/>
        <v>368861161</v>
      </c>
      <c r="E45" s="5">
        <f t="shared" si="4"/>
        <v>2526796434</v>
      </c>
      <c r="F45" s="5">
        <f>SUM(F39:F44)</f>
        <v>220595626</v>
      </c>
      <c r="G45" s="5">
        <f>SUM(G39:G44)</f>
        <v>-191444494</v>
      </c>
    </row>
    <row r="46" spans="1:7" x14ac:dyDescent="0.25">
      <c r="A46" s="14" t="s">
        <v>98</v>
      </c>
      <c r="B46" s="3">
        <f t="shared" ref="B46:G46" si="5">B26+B37+B45</f>
        <v>93185243</v>
      </c>
      <c r="C46" s="3">
        <f t="shared" si="5"/>
        <v>-87980464</v>
      </c>
      <c r="D46" s="3">
        <f t="shared" si="5"/>
        <v>230291066</v>
      </c>
      <c r="E46" s="3">
        <f t="shared" si="5"/>
        <v>279365768</v>
      </c>
      <c r="F46" s="3">
        <f t="shared" si="5"/>
        <v>-202979348</v>
      </c>
      <c r="G46" s="3">
        <f t="shared" si="5"/>
        <v>1613293103</v>
      </c>
    </row>
    <row r="47" spans="1:7" x14ac:dyDescent="0.25">
      <c r="A47" s="17" t="s">
        <v>99</v>
      </c>
      <c r="B47" s="3">
        <v>0</v>
      </c>
      <c r="C47" s="3">
        <v>0</v>
      </c>
      <c r="D47" s="3"/>
      <c r="E47" s="3">
        <v>0</v>
      </c>
      <c r="F47" s="3">
        <v>0</v>
      </c>
      <c r="G47" s="3">
        <v>0</v>
      </c>
    </row>
    <row r="48" spans="1:7" x14ac:dyDescent="0.25">
      <c r="A48" s="17" t="s">
        <v>100</v>
      </c>
      <c r="B48" s="3">
        <v>154764480</v>
      </c>
      <c r="C48" s="3">
        <v>247949722</v>
      </c>
      <c r="D48" s="3"/>
      <c r="E48" s="3">
        <v>390260324</v>
      </c>
      <c r="F48" s="3">
        <v>683842462</v>
      </c>
      <c r="G48" s="3">
        <v>480863114</v>
      </c>
    </row>
    <row r="49" spans="1:7" x14ac:dyDescent="0.25">
      <c r="A49" s="14" t="s">
        <v>101</v>
      </c>
      <c r="B49" s="5">
        <f>SUM(B46:B48)+1</f>
        <v>247949724</v>
      </c>
      <c r="C49" s="5">
        <f t="shared" ref="C49:D49" si="6">SUM(C46:C48)</f>
        <v>159969258</v>
      </c>
      <c r="D49" s="5">
        <f t="shared" si="6"/>
        <v>230291066</v>
      </c>
      <c r="E49" s="5">
        <f>SUM(E46:E48)-1</f>
        <v>669626091</v>
      </c>
      <c r="F49" s="5">
        <f>SUM(F46:F48)</f>
        <v>480863114</v>
      </c>
      <c r="G49" s="5">
        <f>SUM(G46:G48)</f>
        <v>2094156217</v>
      </c>
    </row>
    <row r="50" spans="1:7" x14ac:dyDescent="0.25">
      <c r="A50" s="17" t="s">
        <v>102</v>
      </c>
      <c r="B50" s="9">
        <f>B26/('1'!B48/10)</f>
        <v>5.5841252763608544</v>
      </c>
      <c r="C50" s="9">
        <f>C26/('1'!C48/10)</f>
        <v>1.9810916149176274</v>
      </c>
      <c r="D50" s="9">
        <f>D26/('1'!D48/10)</f>
        <v>2.2916336141970488</v>
      </c>
      <c r="E50" s="9">
        <f>E26/('1'!E48/10)</f>
        <v>-5.8329771255348097</v>
      </c>
      <c r="F50" s="9">
        <f>F26/('1'!F48/10)</f>
        <v>-4.2989358342744781</v>
      </c>
      <c r="G50" s="9">
        <f>G26/('1'!G48/10)</f>
        <v>5.7588325461637115</v>
      </c>
    </row>
    <row r="51" spans="1:7" x14ac:dyDescent="0.25">
      <c r="A51" s="14" t="s">
        <v>103</v>
      </c>
      <c r="B51" s="5">
        <f>'1'!B48/10</f>
        <v>209690063</v>
      </c>
      <c r="C51" s="5">
        <f>'1'!C48/10</f>
        <v>235901320</v>
      </c>
      <c r="D51" s="5">
        <f>'1'!D48/10</f>
        <v>259491452</v>
      </c>
      <c r="E51" s="5">
        <f>'1'!E48/10</f>
        <v>285440597</v>
      </c>
      <c r="F51" s="5">
        <f>'1'!F48/10</f>
        <v>285440597</v>
      </c>
      <c r="G51" s="5">
        <f>'1'!G48/10</f>
        <v>285440597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14" sqref="O14"/>
    </sheetView>
  </sheetViews>
  <sheetFormatPr defaultRowHeight="15" x14ac:dyDescent="0.25"/>
  <cols>
    <col min="1" max="1" width="34.5703125" bestFit="1" customWidth="1"/>
  </cols>
  <sheetData>
    <row r="1" spans="1:7" x14ac:dyDescent="0.25">
      <c r="A1" s="1" t="s">
        <v>87</v>
      </c>
    </row>
    <row r="2" spans="1:7" x14ac:dyDescent="0.25">
      <c r="A2" s="1" t="s">
        <v>82</v>
      </c>
    </row>
    <row r="3" spans="1:7" x14ac:dyDescent="0.25">
      <c r="A3" t="s">
        <v>86</v>
      </c>
    </row>
    <row r="4" spans="1:7" x14ac:dyDescent="0.25">
      <c r="A4" s="13"/>
      <c r="B4" s="13">
        <v>2012</v>
      </c>
      <c r="C4" s="13">
        <v>2013</v>
      </c>
      <c r="D4" s="13">
        <v>2014</v>
      </c>
      <c r="E4" s="13">
        <v>2015</v>
      </c>
      <c r="F4" s="13">
        <v>2016</v>
      </c>
      <c r="G4" s="13">
        <v>2017</v>
      </c>
    </row>
    <row r="5" spans="1:7" x14ac:dyDescent="0.25">
      <c r="A5" t="s">
        <v>88</v>
      </c>
      <c r="B5" s="10">
        <f>'2'!B6/'2'!B7</f>
        <v>0.34225363272696313</v>
      </c>
      <c r="C5" s="10">
        <f>'2'!C6/'2'!C7</f>
        <v>0.29375546459624574</v>
      </c>
      <c r="D5" s="10">
        <f>'2'!D6/'2'!D7</f>
        <v>0.15687694239762698</v>
      </c>
      <c r="E5" s="10">
        <f>'2'!E6/'2'!E7</f>
        <v>-0.537265970360846</v>
      </c>
      <c r="F5" s="10">
        <f>'2'!F6/'2'!F7</f>
        <v>-0.24340381888264179</v>
      </c>
      <c r="G5" s="10">
        <f>'2'!G6/'2'!G7</f>
        <v>8.9715778621672959E-2</v>
      </c>
    </row>
    <row r="6" spans="1:7" x14ac:dyDescent="0.25">
      <c r="A6" t="s">
        <v>83</v>
      </c>
      <c r="B6" s="10">
        <f>'2'!B28/'2'!B14</f>
        <v>0.82684428696502787</v>
      </c>
      <c r="C6" s="10">
        <f>'2'!C28/'2'!C14</f>
        <v>0.74649252650396469</v>
      </c>
      <c r="D6" s="10">
        <f>'2'!D28/'2'!D14</f>
        <v>0.74226399568859069</v>
      </c>
      <c r="E6" s="10">
        <f>'2'!E28/'2'!E14</f>
        <v>3.0260285020158593</v>
      </c>
      <c r="F6" s="10">
        <f>'2'!F28/'2'!F14</f>
        <v>2.5667654598965162</v>
      </c>
      <c r="G6" s="10">
        <f>'2'!G28/'2'!G14</f>
        <v>0.28680057399264819</v>
      </c>
    </row>
    <row r="7" spans="1:7" x14ac:dyDescent="0.25">
      <c r="A7" t="s">
        <v>84</v>
      </c>
      <c r="B7" s="10">
        <f>'2'!B42/'2'!B14</f>
        <v>0.38587494008222101</v>
      </c>
      <c r="C7" s="10">
        <f>'2'!C42/'2'!C14</f>
        <v>0.34818791858328163</v>
      </c>
      <c r="D7" s="10">
        <f>'2'!D42/'2'!D14</f>
        <v>0.26826934165527649</v>
      </c>
      <c r="E7" s="10">
        <f>'2'!E42/'2'!E14</f>
        <v>3.1213342921327718</v>
      </c>
      <c r="F7" s="10">
        <f>'2'!F42/'2'!F14</f>
        <v>4.1462630496345119</v>
      </c>
      <c r="G7" s="10">
        <f>'2'!G42/'2'!G14</f>
        <v>0.12383096324329081</v>
      </c>
    </row>
    <row r="8" spans="1:7" x14ac:dyDescent="0.25">
      <c r="A8" t="s">
        <v>89</v>
      </c>
      <c r="B8" s="10">
        <f>'2'!B42/'1'!B31</f>
        <v>1.9632682808725942E-2</v>
      </c>
      <c r="C8" s="10">
        <f>'2'!C42/'1'!C31</f>
        <v>1.1840426172194482E-2</v>
      </c>
      <c r="D8" s="10">
        <f>'2'!D42/'1'!D31</f>
        <v>8.7539928098628837E-3</v>
      </c>
      <c r="E8" s="10">
        <f>'2'!E42/'1'!E31</f>
        <v>-2.9124319872319768E-2</v>
      </c>
      <c r="F8" s="10">
        <f>'2'!F42/'1'!F31</f>
        <v>-1.6857697715443095E-2</v>
      </c>
      <c r="G8" s="10">
        <f>'2'!G42/'1'!G31</f>
        <v>1.5823472334474931E-3</v>
      </c>
    </row>
    <row r="9" spans="1:7" x14ac:dyDescent="0.25">
      <c r="A9" t="s">
        <v>90</v>
      </c>
      <c r="B9" s="10">
        <f>'2'!B42/'1'!B55</f>
        <v>7.8495728209680177E-2</v>
      </c>
      <c r="C9" s="10">
        <f>'2'!C42/'1'!C55</f>
        <v>5.1374809395949232E-2</v>
      </c>
      <c r="D9" s="10">
        <f>'2'!D42/'1'!D55</f>
        <v>4.3270737399475075E-2</v>
      </c>
      <c r="E9" s="10">
        <f>'2'!E42/'1'!E55</f>
        <v>-0.22654574994821824</v>
      </c>
      <c r="F9" s="10">
        <f>'2'!F42/'1'!F55</f>
        <v>-0.15888076907262064</v>
      </c>
      <c r="G9" s="10">
        <f>'2'!G42/'1'!G55</f>
        <v>1.6716775409793338E-2</v>
      </c>
    </row>
    <row r="10" spans="1:7" x14ac:dyDescent="0.25">
      <c r="A10" t="s">
        <v>85</v>
      </c>
      <c r="E10" s="11">
        <v>0.33500000000000002</v>
      </c>
      <c r="F10" s="11">
        <v>0.33500000000000002</v>
      </c>
      <c r="G10" s="11">
        <v>0.71309999999999996</v>
      </c>
    </row>
    <row r="11" spans="1:7" x14ac:dyDescent="0.25">
      <c r="A11" t="s">
        <v>91</v>
      </c>
      <c r="B11" s="11">
        <v>3.3500000000000002E-2</v>
      </c>
      <c r="D11" s="11">
        <v>8.8300000000000003E-2</v>
      </c>
      <c r="E11" s="11">
        <v>0.34350000000000003</v>
      </c>
      <c r="F11" s="11">
        <v>0.23760000000000001</v>
      </c>
      <c r="G11" s="11">
        <v>0.48259999999999997</v>
      </c>
    </row>
    <row r="12" spans="1:7" x14ac:dyDescent="0.25">
      <c r="A12" t="s">
        <v>92</v>
      </c>
      <c r="B12" s="10">
        <v>0.89049999999999996</v>
      </c>
      <c r="C12" s="12">
        <f>'1'!C26/'1'!C44</f>
        <v>1.698798344102435</v>
      </c>
      <c r="D12" s="11">
        <v>1.6288</v>
      </c>
      <c r="E12" s="11">
        <v>0.93169999999999997</v>
      </c>
      <c r="F12" s="11">
        <v>0.62549999999999994</v>
      </c>
      <c r="G12" s="11">
        <v>0.54249999999999998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2018-06-04T08:47:05Z</dcterms:created>
  <dcterms:modified xsi:type="dcterms:W3CDTF">2020-04-13T06:48:10Z</dcterms:modified>
</cp:coreProperties>
</file>