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nik\Google Drive\Financial Statements\Checked &amp; Final\FS Template\Formate_3\Fuel &amp; Power\A\"/>
    </mc:Choice>
  </mc:AlternateContent>
  <bookViews>
    <workbookView xWindow="0" yWindow="0" windowWidth="20490" windowHeight="7755" activeTab="2"/>
  </bookViews>
  <sheets>
    <sheet name="1" sheetId="1" r:id="rId1"/>
    <sheet name="2" sheetId="2" r:id="rId2"/>
    <sheet name="3" sheetId="3" r:id="rId3"/>
    <sheet name="Ratio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7" i="3" l="1"/>
  <c r="H30" i="3"/>
  <c r="H24" i="3"/>
  <c r="H32" i="3" s="1"/>
  <c r="H35" i="3" s="1"/>
  <c r="H17" i="3"/>
  <c r="H37" i="3" s="1"/>
  <c r="H37" i="2" l="1"/>
  <c r="H26" i="2"/>
  <c r="H22" i="2"/>
  <c r="H12" i="2"/>
  <c r="H13" i="2" s="1"/>
  <c r="H16" i="2" s="1"/>
  <c r="H31" i="1"/>
  <c r="H27" i="1"/>
  <c r="H23" i="1"/>
  <c r="H43" i="1" s="1"/>
  <c r="H12" i="1"/>
  <c r="H8" i="1"/>
  <c r="B30" i="3"/>
  <c r="H23" i="2" l="1"/>
  <c r="H27" i="2" s="1"/>
  <c r="H29" i="2" s="1"/>
  <c r="H32" i="2" s="1"/>
  <c r="H38" i="2" s="1"/>
  <c r="H42" i="2" s="1"/>
  <c r="H39" i="1"/>
  <c r="H41" i="1" s="1"/>
  <c r="H20" i="1"/>
  <c r="B17" i="3"/>
  <c r="B37" i="3" s="1"/>
  <c r="B26" i="2"/>
  <c r="B37" i="2"/>
  <c r="B31" i="1"/>
  <c r="B39" i="1" s="1"/>
  <c r="B41" i="1" s="1"/>
  <c r="B27" i="1"/>
  <c r="B20" i="1"/>
  <c r="B23" i="1"/>
  <c r="B43" i="1" s="1"/>
  <c r="B12" i="1"/>
  <c r="B5" i="4" s="1"/>
  <c r="B8" i="1"/>
  <c r="H45" i="1" l="1"/>
  <c r="B4" i="4"/>
  <c r="G30" i="3"/>
  <c r="G24" i="3"/>
  <c r="G17" i="3"/>
  <c r="G37" i="2"/>
  <c r="G26" i="2"/>
  <c r="G22" i="2"/>
  <c r="G12" i="2"/>
  <c r="G13" i="2" s="1"/>
  <c r="G16" i="2" s="1"/>
  <c r="G31" i="1"/>
  <c r="G27" i="1"/>
  <c r="G23" i="1"/>
  <c r="G12" i="1"/>
  <c r="G5" i="4" s="1"/>
  <c r="G8" i="1"/>
  <c r="G32" i="3" l="1"/>
  <c r="G35" i="3" s="1"/>
  <c r="G4" i="4"/>
  <c r="G39" i="1"/>
  <c r="G41" i="1" s="1"/>
  <c r="G20" i="1"/>
  <c r="G23" i="2"/>
  <c r="G43" i="1"/>
  <c r="G27" i="2" l="1"/>
  <c r="G29" i="2" s="1"/>
  <c r="G32" i="2" s="1"/>
  <c r="G38" i="2" s="1"/>
  <c r="G2" i="4" s="1"/>
  <c r="G7" i="4"/>
  <c r="G45" i="1"/>
  <c r="D37" i="2"/>
  <c r="D12" i="2"/>
  <c r="E12" i="2"/>
  <c r="F12" i="2"/>
  <c r="G42" i="2" l="1"/>
  <c r="G6" i="4"/>
  <c r="G8" i="4"/>
  <c r="G3" i="4"/>
  <c r="E13" i="2"/>
  <c r="E16" i="2" s="1"/>
  <c r="F13" i="2"/>
  <c r="D13" i="2"/>
  <c r="D17" i="3"/>
  <c r="D37" i="3" s="1"/>
  <c r="C17" i="3"/>
  <c r="C37" i="3" s="1"/>
  <c r="F37" i="2" l="1"/>
  <c r="E37" i="2"/>
  <c r="E26" i="2"/>
  <c r="D16" i="2"/>
  <c r="D22" i="2"/>
  <c r="E22" i="2"/>
  <c r="E23" i="2" s="1"/>
  <c r="F22" i="2"/>
  <c r="D26" i="2"/>
  <c r="F16" i="2"/>
  <c r="B22" i="2"/>
  <c r="B12" i="2"/>
  <c r="C37" i="2"/>
  <c r="C26" i="2"/>
  <c r="C22" i="2"/>
  <c r="C12" i="2"/>
  <c r="B13" i="2" l="1"/>
  <c r="B16" i="2" s="1"/>
  <c r="B23" i="2" s="1"/>
  <c r="D23" i="2"/>
  <c r="E27" i="2"/>
  <c r="E7" i="4"/>
  <c r="F23" i="2"/>
  <c r="D27" i="2"/>
  <c r="D29" i="2" s="1"/>
  <c r="D32" i="2" s="1"/>
  <c r="D38" i="2" s="1"/>
  <c r="D42" i="2" s="1"/>
  <c r="D7" i="4"/>
  <c r="C13" i="2"/>
  <c r="C16" i="2" s="1"/>
  <c r="C23" i="2" s="1"/>
  <c r="C7" i="4" s="1"/>
  <c r="F12" i="1"/>
  <c r="E12" i="1"/>
  <c r="E5" i="4" s="1"/>
  <c r="D31" i="1"/>
  <c r="E31" i="1"/>
  <c r="F31" i="1"/>
  <c r="C31" i="1"/>
  <c r="B7" i="4" l="1"/>
  <c r="B27" i="2"/>
  <c r="B29" i="2" s="1"/>
  <c r="B32" i="2" s="1"/>
  <c r="B38" i="2" s="1"/>
  <c r="D6" i="4"/>
  <c r="F5" i="4"/>
  <c r="C27" i="2"/>
  <c r="C29" i="2" s="1"/>
  <c r="C32" i="2" s="1"/>
  <c r="C38" i="2" s="1"/>
  <c r="C42" i="2" s="1"/>
  <c r="F7" i="4"/>
  <c r="E29" i="2"/>
  <c r="E32" i="2" s="1"/>
  <c r="E38" i="2" s="1"/>
  <c r="F26" i="2"/>
  <c r="F27" i="2" s="1"/>
  <c r="F24" i="3"/>
  <c r="F30" i="3"/>
  <c r="F17" i="3"/>
  <c r="F37" i="3" s="1"/>
  <c r="E30" i="3"/>
  <c r="E24" i="3"/>
  <c r="D24" i="3"/>
  <c r="C24" i="3"/>
  <c r="B24" i="3"/>
  <c r="F8" i="1"/>
  <c r="E27" i="1"/>
  <c r="E39" i="1" s="1"/>
  <c r="D12" i="1"/>
  <c r="D5" i="4" s="1"/>
  <c r="C8" i="1"/>
  <c r="D30" i="3"/>
  <c r="C30" i="3"/>
  <c r="B42" i="2" l="1"/>
  <c r="B2" i="4"/>
  <c r="B6" i="4"/>
  <c r="B3" i="4"/>
  <c r="B8" i="4"/>
  <c r="C6" i="4"/>
  <c r="E6" i="4"/>
  <c r="E42" i="2"/>
  <c r="F29" i="2"/>
  <c r="F32" i="2" s="1"/>
  <c r="F38" i="2" s="1"/>
  <c r="E17" i="3"/>
  <c r="F32" i="3"/>
  <c r="F35" i="3" s="1"/>
  <c r="D32" i="3"/>
  <c r="D35" i="3" s="1"/>
  <c r="F27" i="1"/>
  <c r="F39" i="1" s="1"/>
  <c r="F23" i="1"/>
  <c r="F43" i="1" s="1"/>
  <c r="F6" i="4" l="1"/>
  <c r="F42" i="2"/>
  <c r="E32" i="3"/>
  <c r="E35" i="3" s="1"/>
  <c r="E37" i="3"/>
  <c r="F8" i="4"/>
  <c r="F4" i="4"/>
  <c r="F3" i="4"/>
  <c r="F41" i="1"/>
  <c r="D27" i="1"/>
  <c r="D39" i="1" s="1"/>
  <c r="D8" i="1"/>
  <c r="C27" i="1" l="1"/>
  <c r="E8" i="1"/>
  <c r="B32" i="3" l="1"/>
  <c r="B35" i="3" s="1"/>
  <c r="C32" i="3"/>
  <c r="C35" i="3" s="1"/>
  <c r="C23" i="1" l="1"/>
  <c r="C43" i="1" s="1"/>
  <c r="C12" i="1"/>
  <c r="C5" i="4" s="1"/>
  <c r="D23" i="1"/>
  <c r="D43" i="1" s="1"/>
  <c r="E23" i="1"/>
  <c r="E43" i="1" s="1"/>
  <c r="D8" i="4" l="1"/>
  <c r="D3" i="4"/>
  <c r="D4" i="4"/>
  <c r="C4" i="4"/>
  <c r="C8" i="4"/>
  <c r="C3" i="4"/>
  <c r="E41" i="1"/>
  <c r="E8" i="4"/>
  <c r="E4" i="4"/>
  <c r="E3" i="4"/>
  <c r="C39" i="1"/>
  <c r="C41" i="1" s="1"/>
  <c r="C20" i="1"/>
  <c r="C2" i="4" s="1"/>
  <c r="E20" i="1"/>
  <c r="E2" i="4" s="1"/>
  <c r="D41" i="1"/>
  <c r="D20" i="1"/>
  <c r="D2" i="4" s="1"/>
  <c r="E45" i="1" l="1"/>
  <c r="D45" i="1"/>
  <c r="C45" i="1"/>
  <c r="B47" i="1"/>
  <c r="B45" i="1"/>
  <c r="D47" i="1"/>
  <c r="C47" i="1"/>
  <c r="E47" i="1"/>
  <c r="F20" i="1"/>
  <c r="F45" i="1" l="1"/>
  <c r="F2" i="4"/>
  <c r="F47" i="1"/>
</calcChain>
</file>

<file path=xl/sharedStrings.xml><?xml version="1.0" encoding="utf-8"?>
<sst xmlns="http://schemas.openxmlformats.org/spreadsheetml/2006/main" count="99" uniqueCount="95">
  <si>
    <t xml:space="preserve">STATEMENT OF FINANCIAL POSITION </t>
  </si>
  <si>
    <t>AS AT YEAR END</t>
  </si>
  <si>
    <t>ASSETS</t>
  </si>
  <si>
    <t>NON CURRENT ASSETS</t>
  </si>
  <si>
    <t xml:space="preserve">Property,Plant  and  Equipment </t>
  </si>
  <si>
    <t>CURRENT ASSETS</t>
  </si>
  <si>
    <t>TOTAL ASSETS</t>
  </si>
  <si>
    <t>EQUITY AND LIABILITIES</t>
  </si>
  <si>
    <t>Share Capital</t>
  </si>
  <si>
    <t>Retained Earnings</t>
  </si>
  <si>
    <t>TOTAL SHAREHOLDERS' EQUITY &amp; LIABILITIES</t>
  </si>
  <si>
    <t>STATEMENT OF PROFIT &amp; LOSS</t>
  </si>
  <si>
    <t>Total Liabilities</t>
  </si>
  <si>
    <t>Net assets value per share (NAVPS)</t>
  </si>
  <si>
    <t>Inventories</t>
  </si>
  <si>
    <t>Advances, Deposits &amp; Pre-Payments</t>
  </si>
  <si>
    <t>CASH FLOW FROM OPERATING ACTIVITIES</t>
  </si>
  <si>
    <t>Net Cash Flow from Operating Activities</t>
  </si>
  <si>
    <t>CASH FLOW FROM INVESTING ACTIVITIES</t>
  </si>
  <si>
    <t>CASH FLOW FROM FINANCING ACTIVITIES</t>
  </si>
  <si>
    <t>Capital Work in Progress</t>
  </si>
  <si>
    <t>Non Current Liabilities</t>
  </si>
  <si>
    <t>CURRENT LIABILITIES</t>
  </si>
  <si>
    <t>Total Equity</t>
  </si>
  <si>
    <t>Accounts Receivables</t>
  </si>
  <si>
    <t>Deferred Tax Liabilities</t>
  </si>
  <si>
    <t>Net cash flow from financing activities</t>
  </si>
  <si>
    <t>Check</t>
  </si>
  <si>
    <t>Deviation</t>
  </si>
  <si>
    <t>Cash and Cash Equivalents</t>
  </si>
  <si>
    <t>Term Loan - interest bearing</t>
  </si>
  <si>
    <t>Interest paid</t>
  </si>
  <si>
    <t>Net Cash used in investing activities</t>
  </si>
  <si>
    <t>Dividend paid</t>
  </si>
  <si>
    <t xml:space="preserve">Net increase in cash and cash equivalents </t>
  </si>
  <si>
    <t>Opening Cash and cash equivalents</t>
  </si>
  <si>
    <t>Closing Cash and cash equivalents</t>
  </si>
  <si>
    <t>STATEMENT OF  CASH FLOW</t>
  </si>
  <si>
    <t>Due From affiliated companies</t>
  </si>
  <si>
    <t xml:space="preserve">Accounts Payable </t>
  </si>
  <si>
    <t xml:space="preserve">Supplies and expenses payable </t>
  </si>
  <si>
    <t xml:space="preserve">Due to affiliated companies </t>
  </si>
  <si>
    <t xml:space="preserve">Other Liabilities </t>
  </si>
  <si>
    <t>Dividend Payable</t>
  </si>
  <si>
    <t>Income tax Payable</t>
  </si>
  <si>
    <t>Short Term Investments (FDR)</t>
  </si>
  <si>
    <t>Gross earnings on Petroleum Products</t>
  </si>
  <si>
    <t>Direct cost on Petroleum Products:</t>
  </si>
  <si>
    <t>Packing Charges</t>
  </si>
  <si>
    <t>Handling Charges</t>
  </si>
  <si>
    <t>Net Operational gain</t>
  </si>
  <si>
    <t>Net earnings on petroleum products</t>
  </si>
  <si>
    <t>Operating Expenses:</t>
  </si>
  <si>
    <t>Administrative, selling and distribution expenses</t>
  </si>
  <si>
    <t>Financial expenses</t>
  </si>
  <si>
    <t>Interest expense through BPC</t>
  </si>
  <si>
    <t>Operating Profit on Petroleum</t>
  </si>
  <si>
    <t>Other operating income -petroleum trade</t>
  </si>
  <si>
    <t>Total Operating Profit</t>
  </si>
  <si>
    <t>Non-operating Income</t>
  </si>
  <si>
    <t>Net profit before WPPF</t>
  </si>
  <si>
    <t>Contribution to Workers' Profits Participation and Welfare Fund</t>
  </si>
  <si>
    <t>Net profit before income tax</t>
  </si>
  <si>
    <t>Provision for Income tax:</t>
  </si>
  <si>
    <t>Current year tax</t>
  </si>
  <si>
    <t>Deferred tax</t>
  </si>
  <si>
    <t>Net profit after tax transferred to Retained earnings</t>
  </si>
  <si>
    <r>
      <t>Earnings Per Share (</t>
    </r>
    <r>
      <rPr>
        <sz val="11"/>
        <color theme="1"/>
        <rFont val="Calibri"/>
        <family val="2"/>
        <scheme val="minor"/>
      </rPr>
      <t>Basic)</t>
    </r>
  </si>
  <si>
    <t>Cash Received from Customers and others</t>
  </si>
  <si>
    <t>Paid to Suppliers against Petroleum and Agro Products and others</t>
  </si>
  <si>
    <t>Income tax paid</t>
  </si>
  <si>
    <t xml:space="preserve">Capital Expenditure </t>
  </si>
  <si>
    <t>Investment on FDR</t>
  </si>
  <si>
    <t>Interest received form FDR/ SND</t>
  </si>
  <si>
    <t xml:space="preserve">Proceeds from disposal of Property , Plant and Equipment </t>
  </si>
  <si>
    <t xml:space="preserve">Reciepts of Long term Loan </t>
  </si>
  <si>
    <t>Operating Cash InFlow/(Outflow) per Share</t>
  </si>
  <si>
    <t>Operating Cash InFlow/(Outflow) per Share (restated)</t>
  </si>
  <si>
    <t>Ratio</t>
  </si>
  <si>
    <t>ROA</t>
  </si>
  <si>
    <t>ROE</t>
  </si>
  <si>
    <t>Debt to Equity</t>
  </si>
  <si>
    <t>Current Ratio</t>
  </si>
  <si>
    <t>Net Mergin</t>
  </si>
  <si>
    <t>Operating Margin</t>
  </si>
  <si>
    <t>ROIC</t>
  </si>
  <si>
    <t>Operating profit /loss on Agro-chemical trading</t>
  </si>
  <si>
    <t>Padma Oil Company Limited</t>
  </si>
  <si>
    <t>Prior year's tax</t>
  </si>
  <si>
    <t>Receipts against Other income</t>
  </si>
  <si>
    <t>Receipts Non-Operating income</t>
  </si>
  <si>
    <t>Payment of Interest through BPC (Net)</t>
  </si>
  <si>
    <t>Advance, Deposits and Pre-payments</t>
  </si>
  <si>
    <t>Paid against revenue expenditure and WPP &amp; WF</t>
  </si>
  <si>
    <t>Interest Income From FDR/SND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</si>
</sst>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(* #,##0_);_(* \(#,##0\);_(* &quot;-&quot;_);_(@_)"/>
    <numFmt numFmtId="43" formatCode="_(* #,##0.00_);_(* \(#,##0.00\);_(* &quot;-&quot;??_);_(@_)"/>
    <numFmt numFmtId="164" formatCode="0.0%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6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wrapText="1"/>
    </xf>
    <xf numFmtId="0" fontId="0" fillId="0" borderId="0" xfId="0" applyFont="1"/>
    <xf numFmtId="0" fontId="0" fillId="0" borderId="0" xfId="0" applyBorder="1"/>
    <xf numFmtId="3" fontId="1" fillId="0" borderId="0" xfId="0" applyNumberFormat="1" applyFont="1" applyBorder="1"/>
    <xf numFmtId="15" fontId="2" fillId="0" borderId="0" xfId="0" applyNumberFormat="1" applyFont="1"/>
    <xf numFmtId="0" fontId="3" fillId="0" borderId="0" xfId="0" applyFont="1"/>
    <xf numFmtId="0" fontId="1" fillId="0" borderId="0" xfId="0" applyFont="1" applyFill="1" applyBorder="1"/>
    <xf numFmtId="0" fontId="0" fillId="0" borderId="0" xfId="0" applyFill="1"/>
    <xf numFmtId="15" fontId="2" fillId="0" borderId="0" xfId="0" applyNumberFormat="1" applyFont="1" applyFill="1"/>
    <xf numFmtId="3" fontId="0" fillId="0" borderId="0" xfId="0" applyNumberFormat="1" applyFont="1" applyBorder="1"/>
    <xf numFmtId="0" fontId="2" fillId="0" borderId="0" xfId="0" applyFont="1" applyFill="1"/>
    <xf numFmtId="10" fontId="0" fillId="0" borderId="0" xfId="1" applyNumberFormat="1" applyFont="1"/>
    <xf numFmtId="0" fontId="1" fillId="0" borderId="2" xfId="0" applyFont="1" applyBorder="1"/>
    <xf numFmtId="0" fontId="0" fillId="0" borderId="0" xfId="0" applyAlignment="1">
      <alignment vertical="top"/>
    </xf>
    <xf numFmtId="0" fontId="5" fillId="0" borderId="2" xfId="0" applyFont="1" applyBorder="1"/>
    <xf numFmtId="0" fontId="6" fillId="0" borderId="2" xfId="0" applyFont="1" applyBorder="1"/>
    <xf numFmtId="0" fontId="6" fillId="0" borderId="0" xfId="0" applyFont="1"/>
    <xf numFmtId="0" fontId="0" fillId="0" borderId="0" xfId="0" applyFont="1" applyAlignment="1">
      <alignment wrapText="1"/>
    </xf>
    <xf numFmtId="15" fontId="2" fillId="0" borderId="0" xfId="0" applyNumberFormat="1" applyFont="1" applyBorder="1"/>
    <xf numFmtId="3" fontId="0" fillId="0" borderId="0" xfId="0" applyNumberFormat="1" applyBorder="1"/>
    <xf numFmtId="0" fontId="2" fillId="0" borderId="0" xfId="0" applyFont="1" applyFill="1" applyBorder="1"/>
    <xf numFmtId="0" fontId="0" fillId="0" borderId="0" xfId="0" applyFill="1" applyBorder="1"/>
    <xf numFmtId="15" fontId="2" fillId="0" borderId="0" xfId="0" applyNumberFormat="1" applyFont="1" applyFill="1" applyBorder="1"/>
    <xf numFmtId="0" fontId="0" fillId="0" borderId="0" xfId="0" applyFont="1" applyBorder="1"/>
    <xf numFmtId="0" fontId="1" fillId="0" borderId="0" xfId="0" applyFont="1" applyBorder="1"/>
    <xf numFmtId="15" fontId="2" fillId="0" borderId="0" xfId="0" applyNumberFormat="1" applyFont="1" applyAlignment="1">
      <alignment horizontal="right"/>
    </xf>
    <xf numFmtId="15" fontId="2" fillId="0" borderId="0" xfId="0" applyNumberFormat="1" applyFont="1" applyFill="1" applyAlignment="1">
      <alignment horizontal="right"/>
    </xf>
    <xf numFmtId="15" fontId="2" fillId="0" borderId="0" xfId="0" applyNumberFormat="1" applyFont="1" applyFill="1" applyBorder="1" applyAlignment="1">
      <alignment horizontal="right"/>
    </xf>
    <xf numFmtId="0" fontId="1" fillId="0" borderId="0" xfId="0" applyFont="1" applyBorder="1" applyAlignment="1">
      <alignment horizontal="right"/>
    </xf>
    <xf numFmtId="0" fontId="0" fillId="0" borderId="0" xfId="0" applyAlignment="1">
      <alignment horizontal="left" indent="1"/>
    </xf>
    <xf numFmtId="164" fontId="0" fillId="0" borderId="0" xfId="1" applyNumberFormat="1" applyFont="1"/>
    <xf numFmtId="2" fontId="0" fillId="0" borderId="0" xfId="0" applyNumberFormat="1"/>
    <xf numFmtId="43" fontId="1" fillId="0" borderId="0" xfId="0" applyNumberFormat="1" applyFont="1"/>
    <xf numFmtId="43" fontId="0" fillId="0" borderId="0" xfId="0" applyNumberFormat="1"/>
    <xf numFmtId="41" fontId="0" fillId="0" borderId="0" xfId="0" applyNumberFormat="1"/>
    <xf numFmtId="41" fontId="0" fillId="0" borderId="0" xfId="0" applyNumberFormat="1" applyFill="1"/>
    <xf numFmtId="41" fontId="1" fillId="0" borderId="0" xfId="0" applyNumberFormat="1" applyFont="1"/>
    <xf numFmtId="41" fontId="1" fillId="0" borderId="0" xfId="0" applyNumberFormat="1" applyFont="1" applyFill="1"/>
    <xf numFmtId="41" fontId="0" fillId="0" borderId="0" xfId="0" applyNumberFormat="1" applyFont="1" applyFill="1"/>
    <xf numFmtId="41" fontId="0" fillId="0" borderId="0" xfId="0" applyNumberFormat="1" applyAlignment="1">
      <alignment horizontal="center"/>
    </xf>
    <xf numFmtId="41" fontId="0" fillId="0" borderId="0" xfId="0" applyNumberFormat="1" applyFont="1"/>
    <xf numFmtId="41" fontId="1" fillId="0" borderId="1" xfId="0" applyNumberFormat="1" applyFont="1" applyBorder="1"/>
    <xf numFmtId="41" fontId="1" fillId="0" borderId="1" xfId="0" applyNumberFormat="1" applyFont="1" applyFill="1" applyBorder="1"/>
    <xf numFmtId="41" fontId="0" fillId="0" borderId="0" xfId="0" applyNumberFormat="1" applyFill="1" applyAlignment="1">
      <alignment horizontal="center"/>
    </xf>
    <xf numFmtId="41" fontId="0" fillId="0" borderId="0" xfId="0" applyNumberFormat="1" applyFill="1" applyAlignment="1">
      <alignment horizontal="right"/>
    </xf>
    <xf numFmtId="41" fontId="2" fillId="0" borderId="0" xfId="0" applyNumberFormat="1" applyFont="1" applyFill="1" applyBorder="1" applyAlignment="1">
      <alignment horizontal="right"/>
    </xf>
    <xf numFmtId="41" fontId="1" fillId="0" borderId="0" xfId="0" applyNumberFormat="1" applyFont="1" applyBorder="1" applyAlignment="1">
      <alignment horizontal="right"/>
    </xf>
    <xf numFmtId="41" fontId="0" fillId="0" borderId="0" xfId="0" applyNumberFormat="1" applyBorder="1"/>
    <xf numFmtId="41" fontId="0" fillId="0" borderId="0" xfId="0" applyNumberFormat="1" applyFill="1" applyBorder="1"/>
    <xf numFmtId="41" fontId="2" fillId="0" borderId="0" xfId="0" applyNumberFormat="1" applyFont="1" applyFill="1" applyBorder="1"/>
    <xf numFmtId="41" fontId="0" fillId="0" borderId="0" xfId="0" applyNumberFormat="1" applyFont="1" applyFill="1" applyBorder="1"/>
    <xf numFmtId="41" fontId="1" fillId="0" borderId="0" xfId="0" applyNumberFormat="1" applyFont="1" applyFill="1" applyBorder="1"/>
    <xf numFmtId="41" fontId="1" fillId="0" borderId="0" xfId="0" applyNumberFormat="1" applyFont="1" applyBorder="1"/>
    <xf numFmtId="41" fontId="0" fillId="0" borderId="0" xfId="0" applyNumberFormat="1" applyFont="1" applyBorder="1"/>
    <xf numFmtId="41" fontId="0" fillId="0" borderId="0" xfId="0" applyNumberFormat="1" applyFont="1" applyBorder="1" applyAlignment="1">
      <alignment horizontal="right"/>
    </xf>
    <xf numFmtId="43" fontId="1" fillId="0" borderId="0" xfId="0" applyNumberFormat="1" applyFont="1" applyFill="1" applyBorder="1"/>
    <xf numFmtId="43" fontId="0" fillId="0" borderId="0" xfId="0" applyNumberFormat="1" applyBorder="1"/>
    <xf numFmtId="41" fontId="2" fillId="0" borderId="0" xfId="0" applyNumberFormat="1" applyFont="1" applyAlignment="1">
      <alignment horizontal="right"/>
    </xf>
    <xf numFmtId="41" fontId="0" fillId="0" borderId="0" xfId="0" applyNumberFormat="1" applyAlignment="1">
      <alignment horizontal="right"/>
    </xf>
    <xf numFmtId="41" fontId="1" fillId="0" borderId="3" xfId="0" applyNumberFormat="1" applyFont="1" applyBorder="1"/>
    <xf numFmtId="41" fontId="6" fillId="0" borderId="0" xfId="0" applyNumberFormat="1" applyFont="1"/>
    <xf numFmtId="15" fontId="1" fillId="0" borderId="0" xfId="0" applyNumberFormat="1" applyFont="1"/>
  </cellXfs>
  <cellStyles count="2">
    <cellStyle name="Normal" xfId="0" builtinId="0"/>
    <cellStyle name="Percent" xfId="1" builtinId="5"/>
  </cellStyles>
  <dxfs count="2"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AH47"/>
  <sheetViews>
    <sheetView workbookViewId="0">
      <pane xSplit="1" ySplit="5" topLeftCell="B36" activePane="bottomRight" state="frozen"/>
      <selection pane="topRight" activeCell="B1" sqref="B1"/>
      <selection pane="bottomLeft" activeCell="A6" sqref="A6"/>
      <selection pane="bottomRight" activeCell="J40" sqref="J40"/>
    </sheetView>
  </sheetViews>
  <sheetFormatPr defaultRowHeight="15" x14ac:dyDescent="0.25"/>
  <cols>
    <col min="1" max="1" width="41.140625" bestFit="1" customWidth="1"/>
    <col min="2" max="3" width="15.28515625" bestFit="1" customWidth="1"/>
    <col min="4" max="4" width="15.28515625" style="12" bestFit="1" customWidth="1"/>
    <col min="5" max="5" width="16.28515625" style="12" bestFit="1" customWidth="1"/>
    <col min="6" max="6" width="16.7109375" customWidth="1"/>
    <col min="7" max="8" width="16.28515625" bestFit="1" customWidth="1"/>
  </cols>
  <sheetData>
    <row r="2" spans="1:34" ht="15.75" x14ac:dyDescent="0.25">
      <c r="A2" s="3" t="s">
        <v>87</v>
      </c>
    </row>
    <row r="3" spans="1:34" ht="15.75" x14ac:dyDescent="0.25">
      <c r="A3" s="3" t="s">
        <v>0</v>
      </c>
    </row>
    <row r="4" spans="1:34" ht="15.75" x14ac:dyDescent="0.25">
      <c r="A4" s="3" t="s">
        <v>1</v>
      </c>
    </row>
    <row r="5" spans="1:34" ht="15.75" x14ac:dyDescent="0.25">
      <c r="B5" s="9">
        <v>41455</v>
      </c>
      <c r="C5" s="9">
        <v>41820</v>
      </c>
      <c r="D5" s="13">
        <v>42185</v>
      </c>
      <c r="E5" s="13">
        <v>42551</v>
      </c>
      <c r="F5" s="13">
        <v>42916</v>
      </c>
      <c r="G5" s="66">
        <v>43281</v>
      </c>
      <c r="H5" s="66">
        <v>43646</v>
      </c>
    </row>
    <row r="6" spans="1:34" ht="15.75" x14ac:dyDescent="0.25">
      <c r="B6" s="30"/>
      <c r="C6" s="30"/>
      <c r="D6" s="31"/>
      <c r="E6" s="31"/>
      <c r="F6" s="31"/>
    </row>
    <row r="7" spans="1:34" x14ac:dyDescent="0.25">
      <c r="A7" s="1" t="s">
        <v>2</v>
      </c>
      <c r="B7" s="39"/>
      <c r="C7" s="39"/>
      <c r="D7" s="40"/>
      <c r="E7" s="40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39"/>
    </row>
    <row r="8" spans="1:34" x14ac:dyDescent="0.25">
      <c r="A8" s="2" t="s">
        <v>3</v>
      </c>
      <c r="B8" s="41">
        <f t="shared" ref="B8:C8" si="0">SUM(B9:B10)</f>
        <v>981474000</v>
      </c>
      <c r="C8" s="41">
        <f t="shared" si="0"/>
        <v>1289606000</v>
      </c>
      <c r="D8" s="42">
        <f>SUM(D9:D10)</f>
        <v>1594470000</v>
      </c>
      <c r="E8" s="42">
        <f>SUM(E9:E10)</f>
        <v>2038764000</v>
      </c>
      <c r="F8" s="42">
        <f>SUM(F9:F10)</f>
        <v>2190716000</v>
      </c>
      <c r="G8" s="42">
        <f>SUM(G9:G10)</f>
        <v>2247317000</v>
      </c>
      <c r="H8" s="42">
        <f>SUM(H9:H10)</f>
        <v>2377707000</v>
      </c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</row>
    <row r="9" spans="1:34" x14ac:dyDescent="0.25">
      <c r="A9" t="s">
        <v>4</v>
      </c>
      <c r="B9" s="39">
        <v>633692000</v>
      </c>
      <c r="C9" s="39">
        <v>944347000</v>
      </c>
      <c r="D9" s="43">
        <v>1206147000</v>
      </c>
      <c r="E9" s="43">
        <v>1408129000</v>
      </c>
      <c r="F9" s="43">
        <v>1495481000</v>
      </c>
      <c r="G9" s="39">
        <v>1593374000</v>
      </c>
      <c r="H9" s="39">
        <v>1764038000</v>
      </c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39"/>
      <c r="AF9" s="39"/>
      <c r="AG9" s="39"/>
      <c r="AH9" s="39"/>
    </row>
    <row r="10" spans="1:34" x14ac:dyDescent="0.25">
      <c r="A10" t="s">
        <v>20</v>
      </c>
      <c r="B10" s="39">
        <v>347782000</v>
      </c>
      <c r="C10" s="39">
        <v>345259000</v>
      </c>
      <c r="D10" s="43">
        <v>388323000</v>
      </c>
      <c r="E10" s="40">
        <v>630635000</v>
      </c>
      <c r="F10" s="39">
        <v>695235000</v>
      </c>
      <c r="G10" s="39">
        <v>653943000</v>
      </c>
      <c r="H10" s="39">
        <v>613669000</v>
      </c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9"/>
      <c r="AH10" s="39"/>
    </row>
    <row r="11" spans="1:34" x14ac:dyDescent="0.25">
      <c r="B11" s="39"/>
      <c r="C11" s="39"/>
      <c r="D11" s="40"/>
      <c r="E11" s="40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  <c r="AG11" s="39"/>
      <c r="AH11" s="39"/>
    </row>
    <row r="12" spans="1:34" x14ac:dyDescent="0.25">
      <c r="A12" s="2" t="s">
        <v>5</v>
      </c>
      <c r="B12" s="41">
        <f>SUM(B14:B18)</f>
        <v>78203526000</v>
      </c>
      <c r="C12" s="41">
        <f>SUM(C14:C18)</f>
        <v>88933892000</v>
      </c>
      <c r="D12" s="42">
        <f>SUM(D14:D18)</f>
        <v>94620367000</v>
      </c>
      <c r="E12" s="42">
        <f>SUM(E13:E18)</f>
        <v>111600436000</v>
      </c>
      <c r="F12" s="42">
        <f>SUM(F13:F18)</f>
        <v>143740643000</v>
      </c>
      <c r="G12" s="42">
        <f>SUM(G13:G18)</f>
        <v>167582912000</v>
      </c>
      <c r="H12" s="42">
        <f>SUM(H13:H18)</f>
        <v>163830111000</v>
      </c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39"/>
      <c r="AD12" s="39"/>
      <c r="AE12" s="39"/>
      <c r="AF12" s="39"/>
      <c r="AG12" s="39"/>
      <c r="AH12" s="39"/>
    </row>
    <row r="13" spans="1:34" x14ac:dyDescent="0.25">
      <c r="A13" s="6" t="s">
        <v>45</v>
      </c>
      <c r="B13" s="41"/>
      <c r="C13" s="41">
        <v>0</v>
      </c>
      <c r="D13" s="42">
        <v>0</v>
      </c>
      <c r="E13" s="43">
        <v>6797081000</v>
      </c>
      <c r="F13" s="43">
        <v>3251433000</v>
      </c>
      <c r="G13" s="39">
        <v>4225910000</v>
      </c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39"/>
      <c r="AG13" s="39"/>
      <c r="AH13" s="39"/>
    </row>
    <row r="14" spans="1:34" x14ac:dyDescent="0.25">
      <c r="A14" s="6" t="s">
        <v>14</v>
      </c>
      <c r="B14" s="45">
        <v>12568466000</v>
      </c>
      <c r="C14" s="45">
        <v>10178030000</v>
      </c>
      <c r="D14" s="43">
        <v>15518134000</v>
      </c>
      <c r="E14" s="43">
        <v>9463170000</v>
      </c>
      <c r="F14" s="43">
        <v>10987877000</v>
      </c>
      <c r="G14" s="39">
        <v>17266838000</v>
      </c>
      <c r="H14" s="39">
        <v>18765630000</v>
      </c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9"/>
      <c r="AC14" s="39"/>
      <c r="AD14" s="39"/>
      <c r="AE14" s="39"/>
      <c r="AF14" s="39"/>
      <c r="AG14" s="39"/>
      <c r="AH14" s="39"/>
    </row>
    <row r="15" spans="1:34" x14ac:dyDescent="0.25">
      <c r="A15" t="s">
        <v>24</v>
      </c>
      <c r="B15" s="45">
        <v>9667314000</v>
      </c>
      <c r="C15" s="45">
        <v>14397106000</v>
      </c>
      <c r="D15" s="43">
        <v>14615708000</v>
      </c>
      <c r="E15" s="40">
        <v>14611081000</v>
      </c>
      <c r="F15" s="43">
        <v>16021443000</v>
      </c>
      <c r="G15" s="39">
        <v>19599875000</v>
      </c>
      <c r="H15" s="39">
        <v>18049875000</v>
      </c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  <c r="AG15" s="39"/>
      <c r="AH15" s="39"/>
    </row>
    <row r="16" spans="1:34" x14ac:dyDescent="0.25">
      <c r="A16" t="s">
        <v>38</v>
      </c>
      <c r="B16" s="39">
        <v>35229829000</v>
      </c>
      <c r="C16" s="39">
        <v>38462379000</v>
      </c>
      <c r="D16" s="40">
        <v>46868800000</v>
      </c>
      <c r="E16" s="40">
        <v>62253404000</v>
      </c>
      <c r="F16" s="40">
        <v>79393974000</v>
      </c>
      <c r="G16" s="39">
        <v>95142445000</v>
      </c>
      <c r="H16" s="39">
        <v>95318951000</v>
      </c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  <c r="AD16" s="39"/>
      <c r="AE16" s="39"/>
      <c r="AF16" s="39"/>
      <c r="AG16" s="39"/>
      <c r="AH16" s="39"/>
    </row>
    <row r="17" spans="1:34" x14ac:dyDescent="0.25">
      <c r="A17" t="s">
        <v>15</v>
      </c>
      <c r="B17" s="39">
        <v>96650000</v>
      </c>
      <c r="C17" s="39">
        <v>293973000</v>
      </c>
      <c r="D17" s="40">
        <v>424467000</v>
      </c>
      <c r="E17" s="40">
        <v>162434000</v>
      </c>
      <c r="F17" s="40">
        <v>176338000</v>
      </c>
      <c r="G17" s="39">
        <v>181546000</v>
      </c>
      <c r="H17" s="39">
        <v>358265000</v>
      </c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  <c r="AG17" s="39"/>
      <c r="AH17" s="39"/>
    </row>
    <row r="18" spans="1:34" x14ac:dyDescent="0.25">
      <c r="A18" t="s">
        <v>29</v>
      </c>
      <c r="B18" s="39">
        <v>20641267000</v>
      </c>
      <c r="C18" s="39">
        <v>25602404000</v>
      </c>
      <c r="D18" s="40">
        <v>17193258000</v>
      </c>
      <c r="E18" s="40">
        <v>18313266000</v>
      </c>
      <c r="F18" s="40">
        <v>33909578000</v>
      </c>
      <c r="G18" s="39">
        <v>31166298000</v>
      </c>
      <c r="H18" s="39">
        <v>31337390000</v>
      </c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  <c r="AG18" s="39"/>
      <c r="AH18" s="39"/>
    </row>
    <row r="19" spans="1:34" x14ac:dyDescent="0.25">
      <c r="B19" s="39"/>
      <c r="C19" s="39"/>
      <c r="D19" s="40"/>
      <c r="E19" s="40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</row>
    <row r="20" spans="1:34" x14ac:dyDescent="0.25">
      <c r="A20" s="2" t="s">
        <v>6</v>
      </c>
      <c r="B20" s="46">
        <f>SUM(B12,B8)</f>
        <v>79185000000</v>
      </c>
      <c r="C20" s="46">
        <f>SUM(C12,C8)</f>
        <v>90223498000</v>
      </c>
      <c r="D20" s="47">
        <f>SUM(D8,D12)</f>
        <v>96214837000</v>
      </c>
      <c r="E20" s="47">
        <f>SUM(E8,E12)</f>
        <v>113639200000</v>
      </c>
      <c r="F20" s="47">
        <f>SUM(F8,F12)</f>
        <v>145931359000</v>
      </c>
      <c r="G20" s="47">
        <f>SUM(G8,G12)</f>
        <v>169830229000</v>
      </c>
      <c r="H20" s="47">
        <f>SUM(H8,H12)</f>
        <v>166207818000</v>
      </c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  <c r="AA20" s="39"/>
      <c r="AB20" s="39"/>
      <c r="AC20" s="39"/>
      <c r="AD20" s="39"/>
      <c r="AE20" s="39"/>
      <c r="AF20" s="39"/>
      <c r="AG20" s="39"/>
      <c r="AH20" s="39"/>
    </row>
    <row r="21" spans="1:34" x14ac:dyDescent="0.25">
      <c r="B21" s="39"/>
      <c r="C21" s="39"/>
      <c r="D21" s="40"/>
      <c r="E21" s="40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  <c r="AG21" s="39"/>
      <c r="AH21" s="39"/>
    </row>
    <row r="22" spans="1:34" ht="15.75" x14ac:dyDescent="0.25">
      <c r="A22" s="4" t="s">
        <v>7</v>
      </c>
      <c r="B22" s="39"/>
      <c r="C22" s="39"/>
      <c r="D22" s="40"/>
      <c r="E22" s="40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H22" s="39"/>
    </row>
    <row r="23" spans="1:34" x14ac:dyDescent="0.25">
      <c r="A23" s="2" t="s">
        <v>23</v>
      </c>
      <c r="B23" s="41">
        <f t="shared" ref="B23:H23" si="1">SUM(B24:B25)</f>
        <v>5967457000</v>
      </c>
      <c r="C23" s="41">
        <f t="shared" si="1"/>
        <v>7290989000</v>
      </c>
      <c r="D23" s="42">
        <f t="shared" si="1"/>
        <v>8236615000</v>
      </c>
      <c r="E23" s="42">
        <f t="shared" si="1"/>
        <v>9127890000</v>
      </c>
      <c r="F23" s="42">
        <f t="shared" si="1"/>
        <v>10176814000</v>
      </c>
      <c r="G23" s="42">
        <f t="shared" si="1"/>
        <v>12454266000</v>
      </c>
      <c r="H23" s="42">
        <f t="shared" si="1"/>
        <v>14032759000</v>
      </c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39"/>
      <c r="AG23" s="39"/>
      <c r="AH23" s="39"/>
    </row>
    <row r="24" spans="1:34" x14ac:dyDescent="0.25">
      <c r="A24" t="s">
        <v>8</v>
      </c>
      <c r="B24" s="39">
        <v>893025000</v>
      </c>
      <c r="C24" s="39">
        <v>982327000</v>
      </c>
      <c r="D24" s="40">
        <v>982327000</v>
      </c>
      <c r="E24" s="40">
        <v>982327000</v>
      </c>
      <c r="F24" s="40">
        <v>982327000</v>
      </c>
      <c r="G24" s="39">
        <v>982327000</v>
      </c>
      <c r="H24" s="39">
        <v>982327000</v>
      </c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39"/>
      <c r="AG24" s="39"/>
      <c r="AH24" s="39"/>
    </row>
    <row r="25" spans="1:34" x14ac:dyDescent="0.25">
      <c r="A25" t="s">
        <v>9</v>
      </c>
      <c r="B25" s="39">
        <v>5074432000</v>
      </c>
      <c r="C25" s="39">
        <v>6308662000</v>
      </c>
      <c r="D25" s="40">
        <v>7254288000</v>
      </c>
      <c r="E25" s="40">
        <v>8145563000</v>
      </c>
      <c r="F25" s="40">
        <v>9194487000</v>
      </c>
      <c r="G25" s="39">
        <v>11471939000</v>
      </c>
      <c r="H25" s="39">
        <v>13050432000</v>
      </c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  <c r="AA25" s="39"/>
      <c r="AB25" s="39"/>
      <c r="AC25" s="39"/>
      <c r="AD25" s="39"/>
      <c r="AE25" s="39"/>
      <c r="AF25" s="39"/>
      <c r="AG25" s="39"/>
      <c r="AH25" s="39"/>
    </row>
    <row r="26" spans="1:34" x14ac:dyDescent="0.25">
      <c r="B26" s="39"/>
      <c r="C26" s="39"/>
      <c r="D26" s="40"/>
      <c r="E26" s="40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  <c r="AA26" s="39"/>
      <c r="AB26" s="39"/>
      <c r="AC26" s="39"/>
      <c r="AD26" s="39"/>
      <c r="AE26" s="39"/>
      <c r="AF26" s="39"/>
      <c r="AG26" s="39"/>
      <c r="AH26" s="39"/>
    </row>
    <row r="27" spans="1:34" x14ac:dyDescent="0.25">
      <c r="A27" s="2" t="s">
        <v>21</v>
      </c>
      <c r="B27" s="41">
        <f t="shared" ref="B27:H27" si="2">SUM(B28:B29)</f>
        <v>66680000</v>
      </c>
      <c r="C27" s="41">
        <f t="shared" si="2"/>
        <v>111100000</v>
      </c>
      <c r="D27" s="41">
        <f t="shared" si="2"/>
        <v>146350000</v>
      </c>
      <c r="E27" s="42">
        <f t="shared" si="2"/>
        <v>359196000</v>
      </c>
      <c r="F27" s="42">
        <f t="shared" si="2"/>
        <v>371494000</v>
      </c>
      <c r="G27" s="42">
        <f t="shared" si="2"/>
        <v>375718000</v>
      </c>
      <c r="H27" s="42">
        <f t="shared" si="2"/>
        <v>380856000</v>
      </c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  <c r="AA27" s="39"/>
      <c r="AB27" s="39"/>
      <c r="AC27" s="39"/>
      <c r="AD27" s="39"/>
      <c r="AE27" s="39"/>
      <c r="AF27" s="39"/>
      <c r="AG27" s="39"/>
      <c r="AH27" s="39"/>
    </row>
    <row r="28" spans="1:34" x14ac:dyDescent="0.25">
      <c r="A28" t="s">
        <v>25</v>
      </c>
      <c r="B28" s="39">
        <v>66680000</v>
      </c>
      <c r="C28" s="39">
        <v>111100000</v>
      </c>
      <c r="D28" s="40">
        <v>146350000</v>
      </c>
      <c r="E28" s="40">
        <v>175733000</v>
      </c>
      <c r="F28" s="40">
        <v>188031000</v>
      </c>
      <c r="G28" s="39">
        <v>192255000</v>
      </c>
      <c r="H28" s="39">
        <v>197393000</v>
      </c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  <c r="AA28" s="39"/>
      <c r="AB28" s="39"/>
      <c r="AC28" s="39"/>
      <c r="AD28" s="39"/>
      <c r="AE28" s="39"/>
      <c r="AF28" s="39"/>
      <c r="AG28" s="39"/>
      <c r="AH28" s="39"/>
    </row>
    <row r="29" spans="1:34" x14ac:dyDescent="0.25">
      <c r="A29" t="s">
        <v>30</v>
      </c>
      <c r="B29" s="44"/>
      <c r="C29" s="44">
        <v>0</v>
      </c>
      <c r="D29" s="48">
        <v>0</v>
      </c>
      <c r="E29" s="49">
        <v>183463000</v>
      </c>
      <c r="F29" s="49">
        <v>183463000</v>
      </c>
      <c r="G29" s="39">
        <v>183463000</v>
      </c>
      <c r="H29" s="39">
        <v>183463000</v>
      </c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  <c r="AA29" s="39"/>
      <c r="AB29" s="39"/>
      <c r="AC29" s="39"/>
      <c r="AD29" s="39"/>
      <c r="AE29" s="39"/>
      <c r="AF29" s="39"/>
      <c r="AG29" s="39"/>
      <c r="AH29" s="39"/>
    </row>
    <row r="30" spans="1:34" x14ac:dyDescent="0.25">
      <c r="B30" s="39"/>
      <c r="C30" s="39"/>
      <c r="D30" s="40"/>
      <c r="E30" s="40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39"/>
      <c r="AH30" s="39"/>
    </row>
    <row r="31" spans="1:34" x14ac:dyDescent="0.25">
      <c r="A31" s="2" t="s">
        <v>22</v>
      </c>
      <c r="B31" s="41">
        <f>SUM(B32:B37)</f>
        <v>73150863000</v>
      </c>
      <c r="C31" s="41">
        <f>SUM(C32:C37)</f>
        <v>82821409000</v>
      </c>
      <c r="D31" s="41">
        <f t="shared" ref="D31:H31" si="3">SUM(D32:D37)</f>
        <v>87831872000</v>
      </c>
      <c r="E31" s="41">
        <f t="shared" si="3"/>
        <v>104152114000</v>
      </c>
      <c r="F31" s="41">
        <f t="shared" si="3"/>
        <v>135383051000</v>
      </c>
      <c r="G31" s="41">
        <f t="shared" si="3"/>
        <v>157000245000</v>
      </c>
      <c r="H31" s="41">
        <f t="shared" si="3"/>
        <v>151794203000</v>
      </c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  <c r="AA31" s="39"/>
      <c r="AB31" s="39"/>
      <c r="AC31" s="39"/>
      <c r="AD31" s="39"/>
      <c r="AE31" s="39"/>
      <c r="AF31" s="39"/>
      <c r="AG31" s="39"/>
      <c r="AH31" s="39"/>
    </row>
    <row r="32" spans="1:34" x14ac:dyDescent="0.25">
      <c r="A32" t="s">
        <v>39</v>
      </c>
      <c r="B32" s="39">
        <v>1751002000</v>
      </c>
      <c r="C32" s="39">
        <v>1525168000</v>
      </c>
      <c r="D32" s="40">
        <v>12181462000</v>
      </c>
      <c r="E32" s="40">
        <v>26547966000</v>
      </c>
      <c r="F32" s="40">
        <v>37869102000</v>
      </c>
      <c r="G32" s="39">
        <v>35445971000</v>
      </c>
      <c r="H32" s="39">
        <v>21137557000</v>
      </c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  <c r="AA32" s="39"/>
      <c r="AB32" s="39"/>
      <c r="AC32" s="39"/>
      <c r="AD32" s="39"/>
      <c r="AE32" s="39"/>
      <c r="AF32" s="39"/>
      <c r="AG32" s="39"/>
      <c r="AH32" s="39"/>
    </row>
    <row r="33" spans="1:34" x14ac:dyDescent="0.25">
      <c r="A33" t="s">
        <v>40</v>
      </c>
      <c r="B33" s="39">
        <v>5936516000</v>
      </c>
      <c r="C33" s="39">
        <v>9633929000</v>
      </c>
      <c r="D33" s="40">
        <v>10024704000</v>
      </c>
      <c r="E33" s="40">
        <v>10346188000</v>
      </c>
      <c r="F33" s="40">
        <v>11060120000</v>
      </c>
      <c r="G33" s="39">
        <v>11333126000</v>
      </c>
      <c r="H33" s="39">
        <v>10794730000</v>
      </c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  <c r="AA33" s="39"/>
      <c r="AB33" s="39"/>
      <c r="AC33" s="39"/>
      <c r="AD33" s="39"/>
      <c r="AE33" s="39"/>
      <c r="AF33" s="39"/>
      <c r="AG33" s="39"/>
      <c r="AH33" s="39"/>
    </row>
    <row r="34" spans="1:34" x14ac:dyDescent="0.25">
      <c r="A34" t="s">
        <v>41</v>
      </c>
      <c r="B34" s="39">
        <v>61736136000</v>
      </c>
      <c r="C34" s="39">
        <v>68122033000</v>
      </c>
      <c r="D34" s="40">
        <v>63716154000</v>
      </c>
      <c r="E34" s="40">
        <v>63718132000</v>
      </c>
      <c r="F34" s="40">
        <v>83400815000</v>
      </c>
      <c r="G34" s="39">
        <v>106418380000</v>
      </c>
      <c r="H34" s="39">
        <v>116982402000</v>
      </c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  <c r="AA34" s="39"/>
      <c r="AB34" s="39"/>
      <c r="AC34" s="39"/>
      <c r="AD34" s="39"/>
      <c r="AE34" s="39"/>
      <c r="AF34" s="39"/>
      <c r="AG34" s="39"/>
      <c r="AH34" s="39"/>
    </row>
    <row r="35" spans="1:34" x14ac:dyDescent="0.25">
      <c r="A35" t="s">
        <v>42</v>
      </c>
      <c r="B35" s="39">
        <v>3388463000</v>
      </c>
      <c r="C35" s="39">
        <v>3366285000</v>
      </c>
      <c r="D35" s="40">
        <v>1624487000</v>
      </c>
      <c r="E35" s="40">
        <v>3225824000</v>
      </c>
      <c r="F35" s="40">
        <v>2772847000</v>
      </c>
      <c r="G35" s="39">
        <v>3289232000</v>
      </c>
      <c r="H35" s="39">
        <v>2488475000</v>
      </c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  <c r="AA35" s="39"/>
      <c r="AB35" s="39"/>
      <c r="AC35" s="39"/>
      <c r="AD35" s="39"/>
      <c r="AE35" s="39"/>
      <c r="AF35" s="39"/>
      <c r="AG35" s="39"/>
      <c r="AH35" s="39"/>
    </row>
    <row r="36" spans="1:34" x14ac:dyDescent="0.25">
      <c r="A36" t="s">
        <v>43</v>
      </c>
      <c r="B36" s="39">
        <v>41772000</v>
      </c>
      <c r="C36" s="39">
        <v>53527000</v>
      </c>
      <c r="D36" s="40">
        <v>112649000</v>
      </c>
      <c r="E36" s="40">
        <v>102738000</v>
      </c>
      <c r="F36" s="40">
        <v>138592000</v>
      </c>
      <c r="G36" s="39">
        <v>132867000</v>
      </c>
      <c r="H36" s="39">
        <v>149879000</v>
      </c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  <c r="AA36" s="39"/>
      <c r="AB36" s="39"/>
      <c r="AC36" s="39"/>
      <c r="AD36" s="39"/>
      <c r="AE36" s="39"/>
      <c r="AF36" s="39"/>
      <c r="AG36" s="39"/>
      <c r="AH36" s="39"/>
    </row>
    <row r="37" spans="1:34" x14ac:dyDescent="0.25">
      <c r="A37" s="6" t="s">
        <v>44</v>
      </c>
      <c r="B37" s="39">
        <v>296974000</v>
      </c>
      <c r="C37" s="39">
        <v>120467000</v>
      </c>
      <c r="D37" s="40">
        <v>172416000</v>
      </c>
      <c r="E37" s="40">
        <v>211266000</v>
      </c>
      <c r="F37" s="40">
        <v>141575000</v>
      </c>
      <c r="G37" s="39">
        <v>380669000</v>
      </c>
      <c r="H37" s="39">
        <v>241160000</v>
      </c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  <c r="AA37" s="39"/>
      <c r="AB37" s="39"/>
      <c r="AC37" s="39"/>
      <c r="AD37" s="39"/>
      <c r="AE37" s="39"/>
      <c r="AF37" s="39"/>
      <c r="AG37" s="39"/>
      <c r="AH37" s="39"/>
    </row>
    <row r="38" spans="1:34" x14ac:dyDescent="0.25">
      <c r="A38" s="6"/>
      <c r="B38" s="39"/>
      <c r="C38" s="39"/>
      <c r="D38" s="40"/>
      <c r="E38" s="40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  <c r="AA38" s="39"/>
      <c r="AB38" s="39"/>
      <c r="AC38" s="39"/>
      <c r="AD38" s="39"/>
      <c r="AE38" s="39"/>
      <c r="AF38" s="39"/>
      <c r="AG38" s="39"/>
      <c r="AH38" s="39"/>
    </row>
    <row r="39" spans="1:34" x14ac:dyDescent="0.25">
      <c r="A39" s="2" t="s">
        <v>12</v>
      </c>
      <c r="B39" s="41">
        <f t="shared" ref="B39:H39" si="4">SUM(B31,B27)</f>
        <v>73217543000</v>
      </c>
      <c r="C39" s="41">
        <f t="shared" si="4"/>
        <v>82932509000</v>
      </c>
      <c r="D39" s="41">
        <f t="shared" si="4"/>
        <v>87978222000</v>
      </c>
      <c r="E39" s="41">
        <f t="shared" si="4"/>
        <v>104511310000</v>
      </c>
      <c r="F39" s="41">
        <f t="shared" si="4"/>
        <v>135754545000</v>
      </c>
      <c r="G39" s="41">
        <f t="shared" si="4"/>
        <v>157375963000</v>
      </c>
      <c r="H39" s="41">
        <f t="shared" si="4"/>
        <v>152175059000</v>
      </c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  <c r="AA39" s="39"/>
      <c r="AB39" s="39"/>
      <c r="AC39" s="39"/>
      <c r="AD39" s="39"/>
      <c r="AE39" s="39"/>
      <c r="AF39" s="39"/>
      <c r="AG39" s="39"/>
      <c r="AH39" s="39"/>
    </row>
    <row r="40" spans="1:34" x14ac:dyDescent="0.25">
      <c r="A40" s="2"/>
      <c r="B40" s="41"/>
      <c r="C40" s="41"/>
      <c r="D40" s="42"/>
      <c r="E40" s="40"/>
      <c r="F40" s="39"/>
      <c r="G40" s="41"/>
      <c r="H40" s="41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  <c r="AA40" s="39"/>
      <c r="AB40" s="39"/>
      <c r="AC40" s="39"/>
      <c r="AD40" s="39"/>
      <c r="AE40" s="39"/>
      <c r="AF40" s="39"/>
      <c r="AG40" s="39"/>
      <c r="AH40" s="39"/>
    </row>
    <row r="41" spans="1:34" x14ac:dyDescent="0.25">
      <c r="A41" s="2" t="s">
        <v>10</v>
      </c>
      <c r="B41" s="46">
        <f t="shared" ref="B41:H41" si="5">SUM(B39,B23)</f>
        <v>79185000000</v>
      </c>
      <c r="C41" s="46">
        <f t="shared" si="5"/>
        <v>90223498000</v>
      </c>
      <c r="D41" s="46">
        <f t="shared" si="5"/>
        <v>96214837000</v>
      </c>
      <c r="E41" s="46">
        <f t="shared" si="5"/>
        <v>113639200000</v>
      </c>
      <c r="F41" s="46">
        <f t="shared" si="5"/>
        <v>145931359000</v>
      </c>
      <c r="G41" s="46">
        <f t="shared" si="5"/>
        <v>169830229000</v>
      </c>
      <c r="H41" s="46">
        <f t="shared" si="5"/>
        <v>166207818000</v>
      </c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  <c r="AA41" s="39"/>
      <c r="AB41" s="39"/>
      <c r="AC41" s="39"/>
      <c r="AD41" s="39"/>
      <c r="AE41" s="39"/>
      <c r="AF41" s="39"/>
      <c r="AG41" s="39"/>
      <c r="AH41" s="39"/>
    </row>
    <row r="42" spans="1:34" x14ac:dyDescent="0.25">
      <c r="B42" s="39"/>
      <c r="C42" s="39"/>
      <c r="D42" s="40"/>
      <c r="E42" s="40"/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  <c r="AA42" s="39"/>
      <c r="AB42" s="39"/>
      <c r="AC42" s="39"/>
      <c r="AD42" s="39"/>
      <c r="AE42" s="39"/>
      <c r="AF42" s="39"/>
      <c r="AG42" s="39"/>
      <c r="AH42" s="39"/>
    </row>
    <row r="43" spans="1:34" s="38" customFormat="1" x14ac:dyDescent="0.25">
      <c r="A43" s="37" t="s">
        <v>13</v>
      </c>
      <c r="B43" s="37">
        <f>B23/(B24/10)</f>
        <v>66.822955684331347</v>
      </c>
      <c r="C43" s="37">
        <f>C23/(C24/10)</f>
        <v>74.221608486786991</v>
      </c>
      <c r="D43" s="37">
        <f t="shared" ref="D43:H43" si="6">D23/(D24/10)</f>
        <v>83.847995626710855</v>
      </c>
      <c r="E43" s="37">
        <f t="shared" si="6"/>
        <v>92.921094503154251</v>
      </c>
      <c r="F43" s="37">
        <f t="shared" si="6"/>
        <v>103.59904593887779</v>
      </c>
      <c r="G43" s="37">
        <f t="shared" si="6"/>
        <v>126.78330128358479</v>
      </c>
      <c r="H43" s="37">
        <f t="shared" si="6"/>
        <v>142.85221723519766</v>
      </c>
    </row>
    <row r="45" spans="1:34" x14ac:dyDescent="0.25">
      <c r="A45" t="s">
        <v>27</v>
      </c>
      <c r="B45" t="str">
        <f t="shared" ref="B45:H45" si="7">IF(B41=B20,"Balanced","Not Balanced")</f>
        <v>Balanced</v>
      </c>
      <c r="C45" t="str">
        <f t="shared" si="7"/>
        <v>Balanced</v>
      </c>
      <c r="D45" t="str">
        <f t="shared" si="7"/>
        <v>Balanced</v>
      </c>
      <c r="E45" t="str">
        <f t="shared" si="7"/>
        <v>Balanced</v>
      </c>
      <c r="F45" t="str">
        <f t="shared" si="7"/>
        <v>Balanced</v>
      </c>
      <c r="G45" t="str">
        <f t="shared" si="7"/>
        <v>Balanced</v>
      </c>
      <c r="H45" t="str">
        <f t="shared" si="7"/>
        <v>Balanced</v>
      </c>
    </row>
    <row r="47" spans="1:34" x14ac:dyDescent="0.25">
      <c r="A47" t="s">
        <v>28</v>
      </c>
      <c r="B47" s="16">
        <f t="shared" ref="B47:F47" si="8">(B20/B41)-1</f>
        <v>0</v>
      </c>
      <c r="C47" s="16">
        <f t="shared" si="8"/>
        <v>0</v>
      </c>
      <c r="D47" s="16">
        <f t="shared" si="8"/>
        <v>0</v>
      </c>
      <c r="E47" s="16">
        <f t="shared" si="8"/>
        <v>0</v>
      </c>
      <c r="F47" s="16">
        <f t="shared" si="8"/>
        <v>0</v>
      </c>
    </row>
  </sheetData>
  <conditionalFormatting sqref="B45:H45">
    <cfRule type="cellIs" dxfId="1" priority="9" operator="equal">
      <formula>"Not Balanced"</formula>
    </cfRule>
    <cfRule type="cellIs" dxfId="0" priority="10" operator="equal">
      <formula>"Balanced"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K66"/>
  <sheetViews>
    <sheetView workbookViewId="0">
      <pane xSplit="1" ySplit="5" topLeftCell="B27" activePane="bottomRight" state="frozen"/>
      <selection pane="topRight" activeCell="B1" sqref="B1"/>
      <selection pane="bottomLeft" activeCell="A6" sqref="A6"/>
      <selection pane="bottomRight" activeCell="H39" sqref="H39"/>
    </sheetView>
  </sheetViews>
  <sheetFormatPr defaultRowHeight="15" x14ac:dyDescent="0.25"/>
  <cols>
    <col min="1" max="1" width="42.5703125" customWidth="1"/>
    <col min="2" max="3" width="14.28515625" style="12" bestFit="1" customWidth="1"/>
    <col min="4" max="5" width="13.85546875" customWidth="1"/>
    <col min="6" max="6" width="15.42578125" customWidth="1"/>
    <col min="7" max="8" width="15" bestFit="1" customWidth="1"/>
  </cols>
  <sheetData>
    <row r="2" spans="1:11" ht="15.75" x14ac:dyDescent="0.25">
      <c r="A2" s="3" t="s">
        <v>87</v>
      </c>
      <c r="B2" s="15"/>
    </row>
    <row r="3" spans="1:11" ht="15.75" x14ac:dyDescent="0.25">
      <c r="A3" s="3" t="s">
        <v>11</v>
      </c>
      <c r="B3" s="15"/>
    </row>
    <row r="4" spans="1:11" ht="15.75" x14ac:dyDescent="0.25">
      <c r="A4" s="3" t="s">
        <v>1</v>
      </c>
      <c r="B4" s="25"/>
      <c r="C4" s="26"/>
      <c r="D4" s="7"/>
      <c r="E4" s="7"/>
      <c r="F4" s="7"/>
      <c r="G4" s="7"/>
      <c r="H4" s="7"/>
      <c r="I4" s="7"/>
      <c r="J4" s="7"/>
      <c r="K4" s="7"/>
    </row>
    <row r="5" spans="1:11" ht="15.75" x14ac:dyDescent="0.25">
      <c r="A5" s="3"/>
      <c r="B5" s="27">
        <v>41455</v>
      </c>
      <c r="C5" s="27">
        <v>41820</v>
      </c>
      <c r="D5" s="23">
        <v>42185</v>
      </c>
      <c r="E5" s="23">
        <v>42551</v>
      </c>
      <c r="F5" s="23">
        <v>42916</v>
      </c>
      <c r="G5" s="23">
        <v>43281</v>
      </c>
      <c r="H5" s="23">
        <v>43646</v>
      </c>
      <c r="I5" s="7"/>
      <c r="J5" s="7"/>
      <c r="K5" s="7"/>
    </row>
    <row r="6" spans="1:11" ht="15.75" x14ac:dyDescent="0.25">
      <c r="B6" s="32"/>
      <c r="C6" s="32"/>
      <c r="D6" s="33"/>
      <c r="E6" s="33"/>
      <c r="F6" s="33"/>
      <c r="G6" s="7"/>
      <c r="H6" s="7"/>
      <c r="I6" s="7"/>
      <c r="J6" s="7"/>
      <c r="K6" s="7"/>
    </row>
    <row r="7" spans="1:11" ht="15.75" x14ac:dyDescent="0.25">
      <c r="B7" s="50"/>
      <c r="C7" s="50"/>
      <c r="D7" s="51"/>
      <c r="E7" s="51"/>
      <c r="F7" s="51"/>
      <c r="G7" s="52"/>
      <c r="H7" s="52"/>
      <c r="I7" s="52"/>
      <c r="J7" s="52"/>
      <c r="K7" s="7"/>
    </row>
    <row r="8" spans="1:11" ht="15.75" x14ac:dyDescent="0.25">
      <c r="A8" s="3" t="s">
        <v>46</v>
      </c>
      <c r="B8" s="53">
        <v>1500654000</v>
      </c>
      <c r="C8" s="53">
        <v>1856713000</v>
      </c>
      <c r="D8" s="52">
        <v>1838881000</v>
      </c>
      <c r="E8" s="52">
        <v>1897697000</v>
      </c>
      <c r="F8" s="53">
        <v>2457705000</v>
      </c>
      <c r="G8" s="52">
        <v>3006666000</v>
      </c>
      <c r="H8" s="52">
        <v>2852038000</v>
      </c>
      <c r="I8" s="52"/>
      <c r="J8" s="52"/>
      <c r="K8" s="7"/>
    </row>
    <row r="9" spans="1:11" ht="15.75" x14ac:dyDescent="0.25">
      <c r="A9" s="10" t="s">
        <v>47</v>
      </c>
      <c r="B9" s="54"/>
      <c r="C9" s="54"/>
      <c r="D9" s="52"/>
      <c r="E9" s="52"/>
      <c r="F9" s="52"/>
      <c r="G9" s="52"/>
      <c r="H9" s="52"/>
      <c r="I9" s="52"/>
      <c r="J9" s="52"/>
      <c r="K9" s="7"/>
    </row>
    <row r="10" spans="1:11" x14ac:dyDescent="0.25">
      <c r="A10" s="34" t="s">
        <v>48</v>
      </c>
      <c r="B10" s="53">
        <v>28279000</v>
      </c>
      <c r="C10" s="53">
        <v>29288000</v>
      </c>
      <c r="D10" s="52">
        <v>25962000</v>
      </c>
      <c r="E10" s="52">
        <v>23299000</v>
      </c>
      <c r="F10" s="52">
        <v>23495000</v>
      </c>
      <c r="G10" s="52">
        <v>25080000</v>
      </c>
      <c r="H10" s="52">
        <v>20415000</v>
      </c>
      <c r="I10" s="52"/>
      <c r="J10" s="52"/>
      <c r="K10" s="7"/>
    </row>
    <row r="11" spans="1:11" x14ac:dyDescent="0.25">
      <c r="A11" s="34" t="s">
        <v>49</v>
      </c>
      <c r="B11" s="53">
        <v>6752000</v>
      </c>
      <c r="C11" s="53">
        <v>5302000</v>
      </c>
      <c r="D11" s="52">
        <v>8994000</v>
      </c>
      <c r="E11" s="52">
        <v>5018000</v>
      </c>
      <c r="F11" s="52">
        <v>7193000</v>
      </c>
      <c r="G11" s="52">
        <v>5521000</v>
      </c>
      <c r="H11" s="52">
        <v>7346000</v>
      </c>
      <c r="I11" s="52"/>
      <c r="J11" s="52"/>
      <c r="K11" s="7"/>
    </row>
    <row r="12" spans="1:11" s="2" customFormat="1" x14ac:dyDescent="0.25">
      <c r="B12" s="56">
        <f>SUM(B10:B11)</f>
        <v>35031000</v>
      </c>
      <c r="C12" s="56">
        <f>SUM(C10:C11)</f>
        <v>34590000</v>
      </c>
      <c r="D12" s="56">
        <f t="shared" ref="D12:G12" si="0">SUM(D10:D11)</f>
        <v>34956000</v>
      </c>
      <c r="E12" s="56">
        <f t="shared" si="0"/>
        <v>28317000</v>
      </c>
      <c r="F12" s="56">
        <f t="shared" si="0"/>
        <v>30688000</v>
      </c>
      <c r="G12" s="56">
        <f t="shared" si="0"/>
        <v>30601000</v>
      </c>
      <c r="H12" s="56">
        <f t="shared" ref="H12" si="1">SUM(H10:H11)</f>
        <v>27761000</v>
      </c>
      <c r="I12" s="57"/>
      <c r="J12" s="57"/>
      <c r="K12" s="29"/>
    </row>
    <row r="13" spans="1:11" x14ac:dyDescent="0.25">
      <c r="A13" s="2"/>
      <c r="B13" s="56">
        <f>B8-B12</f>
        <v>1465623000</v>
      </c>
      <c r="C13" s="56">
        <f>C8-C12</f>
        <v>1822123000</v>
      </c>
      <c r="D13" s="56">
        <f t="shared" ref="D13:G13" si="2">D8-D12</f>
        <v>1803925000</v>
      </c>
      <c r="E13" s="56">
        <f t="shared" si="2"/>
        <v>1869380000</v>
      </c>
      <c r="F13" s="56">
        <f t="shared" si="2"/>
        <v>2427017000</v>
      </c>
      <c r="G13" s="56">
        <f t="shared" si="2"/>
        <v>2976065000</v>
      </c>
      <c r="H13" s="56">
        <f t="shared" ref="H13" si="3">H8-H12</f>
        <v>2824277000</v>
      </c>
      <c r="I13" s="52"/>
      <c r="J13" s="52"/>
      <c r="K13" s="7"/>
    </row>
    <row r="14" spans="1:11" x14ac:dyDescent="0.25">
      <c r="A14" s="2"/>
      <c r="B14" s="56"/>
      <c r="C14" s="56"/>
      <c r="D14" s="56"/>
      <c r="E14" s="56"/>
      <c r="F14" s="56"/>
      <c r="G14" s="52"/>
      <c r="H14" s="52"/>
      <c r="I14" s="52"/>
      <c r="J14" s="52"/>
      <c r="K14" s="7"/>
    </row>
    <row r="15" spans="1:11" x14ac:dyDescent="0.25">
      <c r="A15" s="6" t="s">
        <v>50</v>
      </c>
      <c r="B15" s="55">
        <v>37664000</v>
      </c>
      <c r="C15" s="55">
        <v>16131000</v>
      </c>
      <c r="D15" s="52">
        <v>5788000</v>
      </c>
      <c r="E15" s="52">
        <v>234000</v>
      </c>
      <c r="F15" s="55">
        <v>18906000</v>
      </c>
      <c r="G15" s="52">
        <v>37090000</v>
      </c>
      <c r="H15" s="52">
        <v>61434000</v>
      </c>
      <c r="I15" s="52"/>
      <c r="J15" s="52"/>
      <c r="K15" s="7"/>
    </row>
    <row r="16" spans="1:11" x14ac:dyDescent="0.25">
      <c r="A16" t="s">
        <v>51</v>
      </c>
      <c r="B16" s="53">
        <f t="shared" ref="B16:H16" si="4">SUM(B13:B15)</f>
        <v>1503287000</v>
      </c>
      <c r="C16" s="56">
        <f t="shared" si="4"/>
        <v>1838254000</v>
      </c>
      <c r="D16" s="56">
        <f t="shared" si="4"/>
        <v>1809713000</v>
      </c>
      <c r="E16" s="56">
        <f>E13-E15</f>
        <v>1869146000</v>
      </c>
      <c r="F16" s="56">
        <f t="shared" si="4"/>
        <v>2445923000</v>
      </c>
      <c r="G16" s="56">
        <f t="shared" si="4"/>
        <v>3013155000</v>
      </c>
      <c r="H16" s="56">
        <f t="shared" si="4"/>
        <v>2885711000</v>
      </c>
      <c r="I16" s="56"/>
      <c r="J16" s="52"/>
      <c r="K16" s="7"/>
    </row>
    <row r="17" spans="1:11" x14ac:dyDescent="0.25">
      <c r="B17" s="53"/>
      <c r="C17" s="53"/>
      <c r="D17" s="53"/>
      <c r="E17" s="53"/>
      <c r="F17" s="53"/>
      <c r="G17" s="52"/>
      <c r="H17" s="52"/>
      <c r="I17" s="52"/>
      <c r="J17" s="52"/>
      <c r="K17" s="7"/>
    </row>
    <row r="18" spans="1:11" x14ac:dyDescent="0.25">
      <c r="A18" s="2" t="s">
        <v>52</v>
      </c>
      <c r="B18" s="56"/>
      <c r="C18" s="56"/>
      <c r="D18" s="57"/>
      <c r="E18" s="57"/>
      <c r="F18" s="57"/>
      <c r="G18" s="52"/>
      <c r="H18" s="52"/>
      <c r="I18" s="52"/>
      <c r="J18" s="52"/>
      <c r="K18" s="7"/>
    </row>
    <row r="19" spans="1:11" x14ac:dyDescent="0.25">
      <c r="A19" s="34" t="s">
        <v>53</v>
      </c>
      <c r="B19" s="55">
        <v>915114000</v>
      </c>
      <c r="C19" s="55">
        <v>1121406000</v>
      </c>
      <c r="D19" s="58">
        <v>1145475000</v>
      </c>
      <c r="E19" s="55">
        <v>1304649000</v>
      </c>
      <c r="F19" s="55">
        <v>1790211000</v>
      </c>
      <c r="G19" s="52">
        <v>2043835000</v>
      </c>
      <c r="H19" s="52">
        <v>2091520000</v>
      </c>
      <c r="I19" s="52"/>
      <c r="J19" s="52"/>
      <c r="K19" s="24"/>
    </row>
    <row r="20" spans="1:11" x14ac:dyDescent="0.25">
      <c r="A20" s="34" t="s">
        <v>54</v>
      </c>
      <c r="B20" s="55">
        <v>0</v>
      </c>
      <c r="C20" s="55">
        <v>76297000</v>
      </c>
      <c r="D20" s="58">
        <v>72103000</v>
      </c>
      <c r="E20" s="55">
        <v>54252000</v>
      </c>
      <c r="F20" s="55">
        <v>52242000</v>
      </c>
      <c r="G20" s="52">
        <v>220370000</v>
      </c>
      <c r="H20" s="52">
        <v>260431000</v>
      </c>
      <c r="I20" s="52"/>
      <c r="J20" s="52"/>
      <c r="K20" s="24"/>
    </row>
    <row r="21" spans="1:11" x14ac:dyDescent="0.25">
      <c r="A21" s="34" t="s">
        <v>55</v>
      </c>
      <c r="B21" s="55">
        <v>106543000</v>
      </c>
      <c r="C21" s="55">
        <v>114527000</v>
      </c>
      <c r="D21" s="58">
        <v>112966000</v>
      </c>
      <c r="E21" s="55">
        <v>113182000</v>
      </c>
      <c r="F21" s="55">
        <v>128184000</v>
      </c>
      <c r="G21" s="52">
        <v>0</v>
      </c>
      <c r="H21" s="52"/>
      <c r="I21" s="52"/>
      <c r="J21" s="52"/>
      <c r="K21" s="24"/>
    </row>
    <row r="22" spans="1:11" s="2" customFormat="1" ht="15.75" customHeight="1" x14ac:dyDescent="0.25">
      <c r="B22" s="56">
        <f>SUM(B19:B21)</f>
        <v>1021657000</v>
      </c>
      <c r="C22" s="56">
        <f>SUM(C19:C21)</f>
        <v>1312230000</v>
      </c>
      <c r="D22" s="56">
        <f t="shared" ref="D22:H22" si="5">SUM(D19:D21)</f>
        <v>1330544000</v>
      </c>
      <c r="E22" s="56">
        <f t="shared" si="5"/>
        <v>1472083000</v>
      </c>
      <c r="F22" s="56">
        <f t="shared" si="5"/>
        <v>1970637000</v>
      </c>
      <c r="G22" s="56">
        <f t="shared" si="5"/>
        <v>2264205000</v>
      </c>
      <c r="H22" s="56">
        <f t="shared" si="5"/>
        <v>2351951000</v>
      </c>
      <c r="I22" s="57"/>
      <c r="J22" s="57"/>
      <c r="K22" s="29"/>
    </row>
    <row r="23" spans="1:11" s="2" customFormat="1" ht="15.75" customHeight="1" x14ac:dyDescent="0.25">
      <c r="A23" s="2" t="s">
        <v>56</v>
      </c>
      <c r="B23" s="56">
        <f t="shared" ref="B23:H23" si="6">B16-B22</f>
        <v>481630000</v>
      </c>
      <c r="C23" s="56">
        <f t="shared" si="6"/>
        <v>526024000</v>
      </c>
      <c r="D23" s="56">
        <f t="shared" si="6"/>
        <v>479169000</v>
      </c>
      <c r="E23" s="56">
        <f t="shared" si="6"/>
        <v>397063000</v>
      </c>
      <c r="F23" s="56">
        <f t="shared" si="6"/>
        <v>475286000</v>
      </c>
      <c r="G23" s="56">
        <f t="shared" si="6"/>
        <v>748950000</v>
      </c>
      <c r="H23" s="56">
        <f t="shared" si="6"/>
        <v>533760000</v>
      </c>
      <c r="I23" s="57"/>
      <c r="J23" s="57"/>
      <c r="K23" s="29"/>
    </row>
    <row r="24" spans="1:11" x14ac:dyDescent="0.25">
      <c r="A24" t="s">
        <v>57</v>
      </c>
      <c r="B24" s="55">
        <v>233817000</v>
      </c>
      <c r="C24" s="55">
        <v>161721000</v>
      </c>
      <c r="D24" s="59">
        <v>624019000</v>
      </c>
      <c r="E24" s="59">
        <v>726645000</v>
      </c>
      <c r="F24" s="55">
        <v>588453000</v>
      </c>
      <c r="G24" s="52">
        <v>762584000</v>
      </c>
      <c r="H24" s="52">
        <v>849006000</v>
      </c>
      <c r="I24" s="58"/>
      <c r="J24" s="58"/>
      <c r="K24" s="28"/>
    </row>
    <row r="25" spans="1:11" x14ac:dyDescent="0.25">
      <c r="A25" s="6" t="s">
        <v>86</v>
      </c>
      <c r="B25" s="55">
        <v>1794000</v>
      </c>
      <c r="C25" s="55">
        <v>18218000</v>
      </c>
      <c r="D25" s="59">
        <v>26889000</v>
      </c>
      <c r="E25" s="59">
        <v>13032000</v>
      </c>
      <c r="F25" s="58">
        <v>3334000</v>
      </c>
      <c r="G25" s="52">
        <v>-21878000</v>
      </c>
      <c r="H25" s="52">
        <v>-42382000</v>
      </c>
      <c r="I25" s="58"/>
      <c r="J25" s="58"/>
      <c r="K25" s="28"/>
    </row>
    <row r="26" spans="1:11" s="2" customFormat="1" x14ac:dyDescent="0.25">
      <c r="B26" s="56">
        <f>B24-B25</f>
        <v>232023000</v>
      </c>
      <c r="C26" s="56">
        <f>SUM(C24:C25)</f>
        <v>179939000</v>
      </c>
      <c r="D26" s="56">
        <f t="shared" ref="D26" si="7">SUM(D24:D25)</f>
        <v>650908000</v>
      </c>
      <c r="E26" s="56">
        <f t="shared" ref="E26" si="8">SUM(E24:E25)</f>
        <v>739677000</v>
      </c>
      <c r="F26" s="56">
        <f t="shared" ref="F26:H26" si="9">SUM(F24:F25)</f>
        <v>591787000</v>
      </c>
      <c r="G26" s="56">
        <f t="shared" si="9"/>
        <v>740706000</v>
      </c>
      <c r="H26" s="56">
        <f t="shared" si="9"/>
        <v>806624000</v>
      </c>
      <c r="I26" s="57"/>
      <c r="J26" s="57"/>
      <c r="K26" s="29"/>
    </row>
    <row r="27" spans="1:11" x14ac:dyDescent="0.25">
      <c r="A27" s="2" t="s">
        <v>58</v>
      </c>
      <c r="B27" s="56">
        <f>B23+B26</f>
        <v>713653000</v>
      </c>
      <c r="C27" s="56">
        <f>C23+C26</f>
        <v>705963000</v>
      </c>
      <c r="D27" s="56">
        <f t="shared" ref="D27" si="10">D23+D26</f>
        <v>1130077000</v>
      </c>
      <c r="E27" s="56">
        <f>E23+E26</f>
        <v>1136740000</v>
      </c>
      <c r="F27" s="56">
        <f>F23+F26</f>
        <v>1067073000</v>
      </c>
      <c r="G27" s="56">
        <f>G23+G26</f>
        <v>1489656000</v>
      </c>
      <c r="H27" s="56">
        <f>H23+H26</f>
        <v>1340384000</v>
      </c>
      <c r="I27" s="52"/>
      <c r="J27" s="52"/>
      <c r="K27" s="7"/>
    </row>
    <row r="28" spans="1:11" x14ac:dyDescent="0.25">
      <c r="A28" s="6" t="s">
        <v>59</v>
      </c>
      <c r="B28" s="55">
        <v>2399556000</v>
      </c>
      <c r="C28" s="55">
        <v>2285994000</v>
      </c>
      <c r="D28" s="58">
        <v>1586848000</v>
      </c>
      <c r="E28" s="58">
        <v>1497876000</v>
      </c>
      <c r="F28" s="55">
        <v>1784561000</v>
      </c>
      <c r="G28" s="52">
        <v>3226330000</v>
      </c>
      <c r="H28" s="52">
        <v>2670461000</v>
      </c>
      <c r="I28" s="52"/>
      <c r="J28" s="52"/>
      <c r="K28" s="7"/>
    </row>
    <row r="29" spans="1:11" s="2" customFormat="1" x14ac:dyDescent="0.25">
      <c r="A29" s="2" t="s">
        <v>60</v>
      </c>
      <c r="B29" s="56">
        <f>B27+B28</f>
        <v>3113209000</v>
      </c>
      <c r="C29" s="56">
        <f>C27+C28</f>
        <v>2991957000</v>
      </c>
      <c r="D29" s="56">
        <f t="shared" ref="D29:H29" si="11">D27+D28</f>
        <v>2716925000</v>
      </c>
      <c r="E29" s="56">
        <f t="shared" si="11"/>
        <v>2634616000</v>
      </c>
      <c r="F29" s="56">
        <f t="shared" si="11"/>
        <v>2851634000</v>
      </c>
      <c r="G29" s="56">
        <f t="shared" si="11"/>
        <v>4715986000</v>
      </c>
      <c r="H29" s="56">
        <f t="shared" si="11"/>
        <v>4010845000</v>
      </c>
      <c r="I29" s="57"/>
      <c r="J29" s="57"/>
      <c r="K29" s="29"/>
    </row>
    <row r="30" spans="1:11" s="6" customFormat="1" ht="30" x14ac:dyDescent="0.25">
      <c r="A30" s="22" t="s">
        <v>61</v>
      </c>
      <c r="B30" s="55">
        <v>155660000</v>
      </c>
      <c r="C30" s="55">
        <v>149598000</v>
      </c>
      <c r="D30" s="58">
        <v>135846000</v>
      </c>
      <c r="E30" s="58">
        <v>131731000</v>
      </c>
      <c r="F30" s="58">
        <v>142582000</v>
      </c>
      <c r="G30" s="58">
        <v>235799000</v>
      </c>
      <c r="H30" s="58">
        <v>200542000</v>
      </c>
      <c r="I30" s="58"/>
      <c r="J30" s="58"/>
      <c r="K30" s="14"/>
    </row>
    <row r="31" spans="1:11" x14ac:dyDescent="0.25">
      <c r="A31" s="2"/>
      <c r="B31" s="56"/>
      <c r="C31" s="56"/>
      <c r="D31" s="52"/>
      <c r="E31" s="52"/>
      <c r="F31" s="52"/>
      <c r="G31" s="52"/>
      <c r="H31" s="52"/>
      <c r="I31" s="52"/>
      <c r="J31" s="52"/>
      <c r="K31" s="7"/>
    </row>
    <row r="32" spans="1:11" x14ac:dyDescent="0.25">
      <c r="A32" s="2" t="s">
        <v>62</v>
      </c>
      <c r="B32" s="56">
        <f>B29-B30</f>
        <v>2957549000</v>
      </c>
      <c r="C32" s="56">
        <f>C29-C30</f>
        <v>2842359000</v>
      </c>
      <c r="D32" s="56">
        <f t="shared" ref="D32:H32" si="12">D29-D30</f>
        <v>2581079000</v>
      </c>
      <c r="E32" s="56">
        <f t="shared" si="12"/>
        <v>2502885000</v>
      </c>
      <c r="F32" s="56">
        <f t="shared" si="12"/>
        <v>2709052000</v>
      </c>
      <c r="G32" s="56">
        <f t="shared" si="12"/>
        <v>4480187000</v>
      </c>
      <c r="H32" s="56">
        <f t="shared" si="12"/>
        <v>3810303000</v>
      </c>
      <c r="I32" s="52"/>
      <c r="J32" s="52"/>
      <c r="K32" s="7"/>
    </row>
    <row r="33" spans="1:11" x14ac:dyDescent="0.25">
      <c r="A33" s="6" t="s">
        <v>63</v>
      </c>
      <c r="B33" s="55"/>
      <c r="C33" s="55"/>
      <c r="D33" s="57"/>
      <c r="E33" s="57"/>
      <c r="F33" s="57"/>
      <c r="G33" s="52"/>
      <c r="H33" s="52"/>
      <c r="I33" s="52"/>
      <c r="J33" s="52"/>
      <c r="K33" s="7"/>
    </row>
    <row r="34" spans="1:11" x14ac:dyDescent="0.25">
      <c r="A34" s="6" t="s">
        <v>64</v>
      </c>
      <c r="B34" s="55">
        <v>-706202000</v>
      </c>
      <c r="C34" s="55">
        <v>-670684000</v>
      </c>
      <c r="D34" s="55">
        <v>-617875000</v>
      </c>
      <c r="E34" s="52">
        <v>-599899000</v>
      </c>
      <c r="F34" s="55">
        <v>-665503000</v>
      </c>
      <c r="G34" s="52">
        <v>-1117951000</v>
      </c>
      <c r="H34" s="52">
        <v>-948646000</v>
      </c>
      <c r="I34" s="52"/>
      <c r="J34" s="52"/>
      <c r="K34" s="7"/>
    </row>
    <row r="35" spans="1:11" x14ac:dyDescent="0.25">
      <c r="A35" s="6" t="s">
        <v>88</v>
      </c>
      <c r="B35" s="55">
        <v>-169731000</v>
      </c>
      <c r="C35" s="55"/>
      <c r="D35" s="55"/>
      <c r="E35" s="52"/>
      <c r="F35" s="55"/>
      <c r="G35" s="52"/>
      <c r="H35" s="52"/>
      <c r="I35" s="52"/>
      <c r="J35" s="52"/>
      <c r="K35" s="7"/>
    </row>
    <row r="36" spans="1:11" x14ac:dyDescent="0.25">
      <c r="A36" s="6" t="s">
        <v>65</v>
      </c>
      <c r="B36" s="55">
        <v>-14630000</v>
      </c>
      <c r="C36" s="55">
        <v>-44420000</v>
      </c>
      <c r="D36" s="55">
        <v>-35250000</v>
      </c>
      <c r="E36" s="52">
        <v>-29383000</v>
      </c>
      <c r="F36" s="52">
        <v>-12298000</v>
      </c>
      <c r="G36" s="52">
        <v>-4224000</v>
      </c>
      <c r="H36" s="52">
        <v>-5138000</v>
      </c>
      <c r="I36" s="52"/>
      <c r="J36" s="52"/>
      <c r="K36" s="7"/>
    </row>
    <row r="37" spans="1:11" s="2" customFormat="1" x14ac:dyDescent="0.25">
      <c r="B37" s="56">
        <f t="shared" ref="B37" si="13">SUM(B34:B36)</f>
        <v>-890563000</v>
      </c>
      <c r="C37" s="56">
        <f t="shared" ref="C37:D37" si="14">SUM(C34:C36)</f>
        <v>-715104000</v>
      </c>
      <c r="D37" s="56">
        <f t="shared" si="14"/>
        <v>-653125000</v>
      </c>
      <c r="E37" s="57">
        <f>SUM(E34:E36)</f>
        <v>-629282000</v>
      </c>
      <c r="F37" s="57">
        <f>SUM(F34:F36)</f>
        <v>-677801000</v>
      </c>
      <c r="G37" s="57">
        <f>SUM(G34:G36)</f>
        <v>-1122175000</v>
      </c>
      <c r="H37" s="57">
        <f>SUM(H34:H36)</f>
        <v>-953784000</v>
      </c>
      <c r="I37" s="57"/>
      <c r="J37" s="57"/>
      <c r="K37" s="29"/>
    </row>
    <row r="38" spans="1:11" x14ac:dyDescent="0.25">
      <c r="A38" s="2" t="s">
        <v>66</v>
      </c>
      <c r="B38" s="56">
        <f t="shared" ref="B38" si="15">B32+B37</f>
        <v>2066986000</v>
      </c>
      <c r="C38" s="56">
        <f t="shared" ref="C38:D38" si="16">C32+C37</f>
        <v>2127255000</v>
      </c>
      <c r="D38" s="57">
        <f t="shared" si="16"/>
        <v>1927954000</v>
      </c>
      <c r="E38" s="57">
        <f>E32+E37</f>
        <v>1873603000</v>
      </c>
      <c r="F38" s="57">
        <f>F32+F37</f>
        <v>2031251000</v>
      </c>
      <c r="G38" s="57">
        <f>G32+G37</f>
        <v>3358012000</v>
      </c>
      <c r="H38" s="57">
        <f>H32+H37</f>
        <v>2856519000</v>
      </c>
      <c r="I38" s="52"/>
      <c r="J38" s="52"/>
      <c r="K38" s="7"/>
    </row>
    <row r="39" spans="1:11" x14ac:dyDescent="0.25">
      <c r="A39" s="2"/>
      <c r="B39" s="55"/>
      <c r="C39" s="56"/>
      <c r="D39" s="57"/>
      <c r="E39" s="57"/>
      <c r="F39" s="57"/>
      <c r="G39" s="52"/>
      <c r="H39" s="52"/>
      <c r="I39" s="52"/>
      <c r="J39" s="52"/>
      <c r="K39" s="7"/>
    </row>
    <row r="40" spans="1:11" x14ac:dyDescent="0.25">
      <c r="B40" s="56"/>
      <c r="C40" s="56"/>
      <c r="D40" s="57"/>
      <c r="E40" s="52"/>
      <c r="F40" s="52"/>
      <c r="G40" s="52"/>
      <c r="H40" s="52"/>
      <c r="I40" s="52"/>
      <c r="J40" s="52"/>
      <c r="K40" s="7"/>
    </row>
    <row r="41" spans="1:11" x14ac:dyDescent="0.25">
      <c r="A41" s="2"/>
      <c r="B41" s="56"/>
      <c r="C41" s="56"/>
      <c r="D41" s="57"/>
      <c r="E41" s="52"/>
      <c r="F41" s="52"/>
      <c r="G41" s="52"/>
      <c r="H41" s="52"/>
      <c r="I41" s="52"/>
      <c r="J41" s="52"/>
      <c r="K41" s="7"/>
    </row>
    <row r="42" spans="1:11" s="38" customFormat="1" x14ac:dyDescent="0.25">
      <c r="A42" s="37" t="s">
        <v>67</v>
      </c>
      <c r="B42" s="60">
        <f>B38/('1'!B24/10)</f>
        <v>23.145891772346801</v>
      </c>
      <c r="C42" s="60">
        <f>C38/('1'!C24/10)</f>
        <v>21.655263471328794</v>
      </c>
      <c r="D42" s="60">
        <f>D38/('1'!D24/10)</f>
        <v>19.626397319833416</v>
      </c>
      <c r="E42" s="60">
        <f>E38/('1'!E24/10)</f>
        <v>19.073109056352926</v>
      </c>
      <c r="F42" s="60">
        <f>F38/('1'!F24/10)</f>
        <v>20.677951435723543</v>
      </c>
      <c r="G42" s="60">
        <f>G38/('1'!G24/10)</f>
        <v>34.184258398679866</v>
      </c>
      <c r="H42" s="60">
        <f>H38/('1'!H24/10)</f>
        <v>29.079105023072763</v>
      </c>
      <c r="I42" s="61"/>
      <c r="J42" s="61"/>
      <c r="K42" s="61"/>
    </row>
    <row r="43" spans="1:11" x14ac:dyDescent="0.25">
      <c r="A43" s="11"/>
      <c r="B43" s="11"/>
      <c r="C43" s="11"/>
      <c r="D43" s="11"/>
      <c r="E43" s="11"/>
      <c r="F43" s="11"/>
      <c r="G43" s="7"/>
      <c r="H43" s="7"/>
      <c r="I43" s="7"/>
      <c r="J43" s="7"/>
      <c r="K43" s="7"/>
    </row>
    <row r="44" spans="1:11" x14ac:dyDescent="0.25">
      <c r="B44" s="26"/>
      <c r="C44" s="26"/>
      <c r="D44" s="7"/>
      <c r="E44" s="7"/>
      <c r="F44" s="7"/>
      <c r="G44" s="7"/>
      <c r="H44" s="7"/>
      <c r="I44" s="7"/>
      <c r="J44" s="7"/>
      <c r="K44" s="7"/>
    </row>
    <row r="45" spans="1:11" x14ac:dyDescent="0.25">
      <c r="B45" s="26"/>
      <c r="C45" s="26"/>
      <c r="D45" s="7"/>
      <c r="E45" s="7"/>
      <c r="F45" s="7"/>
      <c r="G45" s="7"/>
      <c r="H45" s="7"/>
      <c r="I45" s="7"/>
      <c r="J45" s="7"/>
      <c r="K45" s="7"/>
    </row>
    <row r="46" spans="1:11" x14ac:dyDescent="0.25">
      <c r="B46" s="26"/>
      <c r="C46" s="26"/>
      <c r="D46" s="7"/>
      <c r="E46" s="7"/>
      <c r="F46" s="7"/>
      <c r="G46" s="7"/>
      <c r="H46" s="7"/>
      <c r="I46" s="7"/>
      <c r="J46" s="7"/>
      <c r="K46" s="7"/>
    </row>
    <row r="47" spans="1:11" x14ac:dyDescent="0.25">
      <c r="B47" s="26"/>
      <c r="C47" s="26"/>
      <c r="D47" s="7"/>
      <c r="E47" s="7"/>
      <c r="F47" s="7"/>
      <c r="G47" s="7"/>
      <c r="H47" s="7"/>
      <c r="I47" s="7"/>
      <c r="J47" s="7"/>
      <c r="K47" s="7"/>
    </row>
    <row r="48" spans="1:11" x14ac:dyDescent="0.25">
      <c r="B48" s="26"/>
      <c r="C48" s="26"/>
      <c r="D48" s="7"/>
      <c r="E48" s="7"/>
      <c r="F48" s="7"/>
      <c r="G48" s="7"/>
      <c r="H48" s="7"/>
      <c r="I48" s="7"/>
      <c r="J48" s="7"/>
      <c r="K48" s="7"/>
    </row>
    <row r="49" spans="2:11" x14ac:dyDescent="0.25">
      <c r="B49" s="26"/>
      <c r="C49" s="26"/>
      <c r="D49" s="7"/>
      <c r="E49" s="7"/>
      <c r="F49" s="7"/>
      <c r="G49" s="7"/>
      <c r="H49" s="7"/>
      <c r="I49" s="7"/>
      <c r="J49" s="7"/>
      <c r="K49" s="7"/>
    </row>
    <row r="50" spans="2:11" x14ac:dyDescent="0.25">
      <c r="B50" s="26"/>
      <c r="C50" s="26"/>
      <c r="D50" s="7"/>
      <c r="E50" s="7"/>
      <c r="F50" s="7"/>
      <c r="G50" s="7"/>
      <c r="H50" s="7"/>
      <c r="I50" s="7"/>
      <c r="J50" s="7"/>
      <c r="K50" s="7"/>
    </row>
    <row r="51" spans="2:11" x14ac:dyDescent="0.25">
      <c r="B51" s="26"/>
      <c r="C51" s="26"/>
      <c r="D51" s="7"/>
      <c r="E51" s="7"/>
      <c r="F51" s="7"/>
      <c r="G51" s="7"/>
      <c r="H51" s="7"/>
      <c r="I51" s="7"/>
      <c r="J51" s="7"/>
      <c r="K51" s="7"/>
    </row>
    <row r="52" spans="2:11" x14ac:dyDescent="0.25">
      <c r="B52" s="26"/>
      <c r="C52" s="26"/>
      <c r="D52" s="7"/>
      <c r="E52" s="7"/>
      <c r="F52" s="7"/>
      <c r="G52" s="7"/>
      <c r="H52" s="7"/>
      <c r="I52" s="7"/>
      <c r="J52" s="7"/>
      <c r="K52" s="7"/>
    </row>
    <row r="53" spans="2:11" x14ac:dyDescent="0.25">
      <c r="B53" s="26"/>
      <c r="C53" s="26"/>
      <c r="D53" s="7"/>
      <c r="E53" s="7"/>
      <c r="F53" s="7"/>
      <c r="G53" s="7"/>
      <c r="H53" s="7"/>
      <c r="I53" s="7"/>
      <c r="J53" s="7"/>
      <c r="K53" s="7"/>
    </row>
    <row r="54" spans="2:11" x14ac:dyDescent="0.25">
      <c r="B54" s="26"/>
      <c r="C54" s="26"/>
      <c r="D54" s="7"/>
      <c r="E54" s="7"/>
      <c r="F54" s="7"/>
      <c r="G54" s="7"/>
      <c r="H54" s="7"/>
      <c r="I54" s="7"/>
      <c r="J54" s="7"/>
      <c r="K54" s="7"/>
    </row>
    <row r="55" spans="2:11" x14ac:dyDescent="0.25">
      <c r="B55" s="26"/>
      <c r="C55" s="26"/>
      <c r="D55" s="7"/>
      <c r="E55" s="7"/>
      <c r="F55" s="7"/>
      <c r="G55" s="7"/>
      <c r="H55" s="7"/>
      <c r="I55" s="7"/>
      <c r="J55" s="7"/>
      <c r="K55" s="7"/>
    </row>
    <row r="56" spans="2:11" x14ac:dyDescent="0.25">
      <c r="B56" s="26"/>
      <c r="C56" s="26"/>
      <c r="D56" s="7"/>
      <c r="E56" s="7"/>
      <c r="F56" s="7"/>
      <c r="G56" s="7"/>
      <c r="H56" s="7"/>
      <c r="I56" s="7"/>
      <c r="J56" s="7"/>
      <c r="K56" s="7"/>
    </row>
    <row r="57" spans="2:11" x14ac:dyDescent="0.25">
      <c r="B57" s="26"/>
      <c r="C57" s="26"/>
      <c r="D57" s="7"/>
      <c r="E57" s="7"/>
      <c r="F57" s="7"/>
      <c r="G57" s="7"/>
      <c r="H57" s="7"/>
      <c r="I57" s="7"/>
      <c r="J57" s="7"/>
      <c r="K57" s="7"/>
    </row>
    <row r="58" spans="2:11" x14ac:dyDescent="0.25">
      <c r="B58" s="26"/>
      <c r="C58" s="26"/>
      <c r="D58" s="7"/>
      <c r="E58" s="7"/>
      <c r="F58" s="7"/>
      <c r="G58" s="7"/>
      <c r="H58" s="7"/>
      <c r="I58" s="7"/>
      <c r="J58" s="7"/>
      <c r="K58" s="7"/>
    </row>
    <row r="59" spans="2:11" x14ac:dyDescent="0.25">
      <c r="B59" s="26"/>
      <c r="C59" s="26"/>
      <c r="D59" s="7"/>
      <c r="E59" s="7"/>
      <c r="F59" s="7"/>
      <c r="G59" s="7"/>
      <c r="H59" s="7"/>
      <c r="I59" s="7"/>
      <c r="J59" s="7"/>
      <c r="K59" s="7"/>
    </row>
    <row r="60" spans="2:11" x14ac:dyDescent="0.25">
      <c r="B60" s="26"/>
      <c r="C60" s="26"/>
      <c r="D60" s="7"/>
      <c r="E60" s="7"/>
      <c r="F60" s="7"/>
      <c r="G60" s="7"/>
      <c r="H60" s="7"/>
      <c r="I60" s="7"/>
      <c r="J60" s="7"/>
      <c r="K60" s="7"/>
    </row>
    <row r="61" spans="2:11" x14ac:dyDescent="0.25">
      <c r="B61" s="26"/>
      <c r="C61" s="26"/>
      <c r="D61" s="7"/>
      <c r="E61" s="7"/>
      <c r="F61" s="7"/>
      <c r="G61" s="7"/>
      <c r="H61" s="7"/>
      <c r="I61" s="7"/>
      <c r="J61" s="7"/>
      <c r="K61" s="7"/>
    </row>
    <row r="62" spans="2:11" x14ac:dyDescent="0.25">
      <c r="B62" s="26"/>
      <c r="C62" s="26"/>
      <c r="D62" s="7"/>
      <c r="E62" s="7"/>
      <c r="F62" s="7"/>
      <c r="G62" s="7"/>
      <c r="H62" s="7"/>
      <c r="I62" s="7"/>
      <c r="J62" s="7"/>
      <c r="K62" s="7"/>
    </row>
    <row r="63" spans="2:11" x14ac:dyDescent="0.25">
      <c r="B63" s="26"/>
      <c r="C63" s="26"/>
      <c r="D63" s="7"/>
      <c r="E63" s="7"/>
      <c r="F63" s="7"/>
      <c r="G63" s="7"/>
      <c r="H63" s="7"/>
      <c r="I63" s="7"/>
      <c r="J63" s="7"/>
      <c r="K63" s="7"/>
    </row>
    <row r="64" spans="2:11" x14ac:dyDescent="0.25">
      <c r="B64" s="26"/>
      <c r="C64" s="26"/>
      <c r="D64" s="7"/>
      <c r="E64" s="7"/>
      <c r="F64" s="7"/>
      <c r="G64" s="7"/>
      <c r="H64" s="7"/>
      <c r="I64" s="7"/>
      <c r="J64" s="7"/>
      <c r="K64" s="7"/>
    </row>
    <row r="65" spans="1:11" x14ac:dyDescent="0.25">
      <c r="B65" s="26"/>
      <c r="C65" s="26"/>
      <c r="D65" s="7"/>
      <c r="E65" s="7"/>
      <c r="F65" s="7"/>
      <c r="G65" s="7"/>
      <c r="H65" s="7"/>
      <c r="I65" s="7"/>
      <c r="J65" s="7"/>
      <c r="K65" s="7"/>
    </row>
    <row r="66" spans="1:11" x14ac:dyDescent="0.25">
      <c r="A66" s="7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2:AM39"/>
  <sheetViews>
    <sheetView tabSelected="1" workbookViewId="0">
      <pane xSplit="1" ySplit="5" topLeftCell="B33" activePane="bottomRight" state="frozen"/>
      <selection pane="topRight" activeCell="B1" sqref="B1"/>
      <selection pane="bottomLeft" activeCell="A6" sqref="A6"/>
      <selection pane="bottomRight" activeCell="C49" sqref="C49"/>
    </sheetView>
  </sheetViews>
  <sheetFormatPr defaultRowHeight="15" x14ac:dyDescent="0.25"/>
  <cols>
    <col min="1" max="1" width="37.28515625" customWidth="1"/>
    <col min="2" max="8" width="17" bestFit="1" customWidth="1"/>
  </cols>
  <sheetData>
    <row r="2" spans="1:39" ht="15.75" x14ac:dyDescent="0.25">
      <c r="A2" s="3" t="s">
        <v>87</v>
      </c>
      <c r="B2" s="3"/>
    </row>
    <row r="3" spans="1:39" ht="15.75" x14ac:dyDescent="0.25">
      <c r="A3" s="3" t="s">
        <v>37</v>
      </c>
      <c r="B3" s="3"/>
    </row>
    <row r="4" spans="1:39" ht="15.75" x14ac:dyDescent="0.25">
      <c r="A4" s="3" t="s">
        <v>1</v>
      </c>
      <c r="B4" s="3"/>
    </row>
    <row r="5" spans="1:39" ht="15.75" x14ac:dyDescent="0.25">
      <c r="A5" s="3"/>
      <c r="B5" s="9">
        <v>41455</v>
      </c>
      <c r="C5" s="9">
        <v>41820</v>
      </c>
      <c r="D5" s="9">
        <v>42185</v>
      </c>
      <c r="E5" s="9">
        <v>42551</v>
      </c>
      <c r="F5" s="9">
        <v>42916</v>
      </c>
      <c r="G5" s="9">
        <v>43281</v>
      </c>
      <c r="H5" s="9">
        <v>43646</v>
      </c>
    </row>
    <row r="6" spans="1:39" ht="15.75" x14ac:dyDescent="0.25">
      <c r="A6" s="3"/>
      <c r="B6" s="62"/>
      <c r="C6" s="62"/>
      <c r="D6" s="62"/>
      <c r="E6" s="62"/>
      <c r="F6" s="62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/>
      <c r="AL6" s="39"/>
      <c r="AM6" s="39"/>
    </row>
    <row r="7" spans="1:39" x14ac:dyDescent="0.25">
      <c r="A7" s="2" t="s">
        <v>16</v>
      </c>
      <c r="B7" s="39"/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39"/>
      <c r="AJ7" s="39"/>
      <c r="AK7" s="39"/>
      <c r="AL7" s="39"/>
      <c r="AM7" s="39"/>
    </row>
    <row r="8" spans="1:39" x14ac:dyDescent="0.25">
      <c r="A8" t="s">
        <v>68</v>
      </c>
      <c r="B8" s="39">
        <v>142086615000</v>
      </c>
      <c r="C8" s="39">
        <v>150254835000</v>
      </c>
      <c r="D8" s="39">
        <v>138959281000</v>
      </c>
      <c r="E8" s="39">
        <v>121161776000</v>
      </c>
      <c r="F8" s="39">
        <v>129308937000</v>
      </c>
      <c r="G8" s="39">
        <v>160001050000</v>
      </c>
      <c r="H8" s="39">
        <v>176960945000</v>
      </c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</row>
    <row r="9" spans="1:39" ht="15.75" x14ac:dyDescent="0.25">
      <c r="A9" s="10" t="s">
        <v>69</v>
      </c>
      <c r="B9" s="39">
        <v>-145103589000</v>
      </c>
      <c r="C9" s="39">
        <v>-145722981000</v>
      </c>
      <c r="D9" s="39">
        <v>-147249668000</v>
      </c>
      <c r="E9" s="39">
        <v>-112720485000</v>
      </c>
      <c r="F9" s="39">
        <v>-117138671000</v>
      </c>
      <c r="G9" s="39">
        <v>-162694955000</v>
      </c>
      <c r="H9" s="39">
        <v>-181008391000</v>
      </c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39"/>
      <c r="AF9" s="39"/>
      <c r="AG9" s="39"/>
      <c r="AH9" s="39"/>
      <c r="AI9" s="39"/>
      <c r="AJ9" s="39"/>
      <c r="AK9" s="39"/>
      <c r="AL9" s="39"/>
      <c r="AM9" s="39"/>
    </row>
    <row r="10" spans="1:39" ht="15.75" x14ac:dyDescent="0.25">
      <c r="A10" s="10" t="s">
        <v>93</v>
      </c>
      <c r="B10" s="39">
        <v>-1157160000</v>
      </c>
      <c r="C10" s="39"/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9"/>
      <c r="AH10" s="39"/>
      <c r="AI10" s="39"/>
      <c r="AJ10" s="39"/>
      <c r="AK10" s="39"/>
      <c r="AL10" s="39"/>
      <c r="AM10" s="39"/>
    </row>
    <row r="11" spans="1:39" ht="15.75" x14ac:dyDescent="0.25">
      <c r="A11" s="10" t="s">
        <v>89</v>
      </c>
      <c r="B11" s="39">
        <v>243817000</v>
      </c>
      <c r="C11" s="39"/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  <c r="AG11" s="39"/>
      <c r="AH11" s="39"/>
      <c r="AI11" s="39"/>
      <c r="AJ11" s="39"/>
      <c r="AK11" s="39"/>
      <c r="AL11" s="39"/>
      <c r="AM11" s="39"/>
    </row>
    <row r="12" spans="1:39" ht="15.75" x14ac:dyDescent="0.25">
      <c r="A12" s="10" t="s">
        <v>90</v>
      </c>
      <c r="B12" s="39">
        <v>1559000</v>
      </c>
      <c r="C12" s="39"/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39"/>
      <c r="AD12" s="39"/>
      <c r="AE12" s="39"/>
      <c r="AF12" s="39"/>
      <c r="AG12" s="39"/>
      <c r="AH12" s="39"/>
      <c r="AI12" s="39"/>
      <c r="AJ12" s="39"/>
      <c r="AK12" s="39"/>
      <c r="AL12" s="39"/>
      <c r="AM12" s="39"/>
    </row>
    <row r="13" spans="1:39" ht="15.75" x14ac:dyDescent="0.25">
      <c r="A13" s="10" t="s">
        <v>91</v>
      </c>
      <c r="B13" s="39">
        <v>-106543000</v>
      </c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39"/>
      <c r="AG13" s="39"/>
      <c r="AH13" s="39"/>
      <c r="AI13" s="39"/>
      <c r="AJ13" s="39"/>
      <c r="AK13" s="39"/>
      <c r="AL13" s="39"/>
      <c r="AM13" s="39"/>
    </row>
    <row r="14" spans="1:39" ht="15.75" x14ac:dyDescent="0.25">
      <c r="A14" s="10" t="s">
        <v>92</v>
      </c>
      <c r="B14" s="39">
        <v>-30095000</v>
      </c>
      <c r="C14" s="39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9"/>
      <c r="AC14" s="39"/>
      <c r="AD14" s="39"/>
      <c r="AE14" s="39"/>
      <c r="AF14" s="39"/>
      <c r="AG14" s="39"/>
      <c r="AH14" s="39"/>
      <c r="AI14" s="39"/>
      <c r="AJ14" s="39"/>
      <c r="AK14" s="39"/>
      <c r="AL14" s="39"/>
      <c r="AM14" s="39"/>
    </row>
    <row r="15" spans="1:39" x14ac:dyDescent="0.25">
      <c r="A15" t="s">
        <v>70</v>
      </c>
      <c r="B15" s="39">
        <v>-638655000</v>
      </c>
      <c r="C15" s="39">
        <v>161805000</v>
      </c>
      <c r="D15" s="39">
        <v>221288000</v>
      </c>
      <c r="E15" s="39">
        <v>-561048000</v>
      </c>
      <c r="F15" s="39">
        <v>-735194000</v>
      </c>
      <c r="G15" s="39">
        <v>-878857000</v>
      </c>
      <c r="H15" s="39">
        <v>-1089155000</v>
      </c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  <c r="AG15" s="39"/>
      <c r="AH15" s="39"/>
      <c r="AI15" s="39"/>
      <c r="AJ15" s="39"/>
      <c r="AK15" s="39"/>
      <c r="AL15" s="39"/>
      <c r="AM15" s="39"/>
    </row>
    <row r="16" spans="1:39" x14ac:dyDescent="0.25">
      <c r="A16" t="s">
        <v>31</v>
      </c>
      <c r="B16" s="39"/>
      <c r="C16" s="39">
        <v>-847191000</v>
      </c>
      <c r="D16" s="39">
        <v>-565926000</v>
      </c>
      <c r="E16" s="39">
        <v>0</v>
      </c>
      <c r="F16" s="39">
        <v>0</v>
      </c>
      <c r="G16" s="39">
        <v>0</v>
      </c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  <c r="AD16" s="39"/>
      <c r="AE16" s="39"/>
      <c r="AF16" s="39"/>
      <c r="AG16" s="39"/>
      <c r="AH16" s="39"/>
      <c r="AI16" s="39"/>
      <c r="AJ16" s="39"/>
      <c r="AK16" s="39"/>
      <c r="AL16" s="39"/>
      <c r="AM16" s="39"/>
    </row>
    <row r="17" spans="1:39" x14ac:dyDescent="0.25">
      <c r="A17" s="19" t="s">
        <v>17</v>
      </c>
      <c r="B17" s="46">
        <f t="shared" ref="B17:H17" si="0">SUM(B8:B16)</f>
        <v>-4704051000</v>
      </c>
      <c r="C17" s="46">
        <f t="shared" si="0"/>
        <v>3846468000</v>
      </c>
      <c r="D17" s="46">
        <f t="shared" si="0"/>
        <v>-8635025000</v>
      </c>
      <c r="E17" s="46">
        <f t="shared" si="0"/>
        <v>7880243000</v>
      </c>
      <c r="F17" s="46">
        <f t="shared" si="0"/>
        <v>11435072000</v>
      </c>
      <c r="G17" s="46">
        <f t="shared" si="0"/>
        <v>-3572762000</v>
      </c>
      <c r="H17" s="46">
        <f t="shared" si="0"/>
        <v>-5136601000</v>
      </c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  <c r="AG17" s="39"/>
      <c r="AH17" s="39"/>
      <c r="AI17" s="39"/>
      <c r="AJ17" s="39"/>
      <c r="AK17" s="39"/>
      <c r="AL17" s="39"/>
      <c r="AM17" s="39"/>
    </row>
    <row r="18" spans="1:39" x14ac:dyDescent="0.25">
      <c r="B18" s="39"/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  <c r="AG18" s="39"/>
      <c r="AH18" s="39"/>
      <c r="AI18" s="39"/>
      <c r="AJ18" s="39"/>
      <c r="AK18" s="39"/>
      <c r="AL18" s="39"/>
      <c r="AM18" s="39"/>
    </row>
    <row r="19" spans="1:39" x14ac:dyDescent="0.25">
      <c r="A19" s="2" t="s">
        <v>18</v>
      </c>
      <c r="B19" s="39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  <c r="AK19" s="39"/>
      <c r="AL19" s="39"/>
      <c r="AM19" s="39"/>
    </row>
    <row r="20" spans="1:39" x14ac:dyDescent="0.25">
      <c r="A20" s="5" t="s">
        <v>71</v>
      </c>
      <c r="B20" s="39">
        <v>-342406000</v>
      </c>
      <c r="C20" s="39">
        <v>-388397000</v>
      </c>
      <c r="D20" s="39">
        <v>-411655000</v>
      </c>
      <c r="E20" s="39">
        <v>-591225000</v>
      </c>
      <c r="F20" s="39">
        <v>-328275000</v>
      </c>
      <c r="G20" s="39">
        <v>-253888000</v>
      </c>
      <c r="H20" s="39">
        <v>-338079000</v>
      </c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  <c r="AA20" s="39"/>
      <c r="AB20" s="39"/>
      <c r="AC20" s="39"/>
      <c r="AD20" s="39"/>
      <c r="AE20" s="39"/>
      <c r="AF20" s="39"/>
      <c r="AG20" s="39"/>
      <c r="AH20" s="39"/>
      <c r="AI20" s="39"/>
      <c r="AJ20" s="39"/>
      <c r="AK20" s="39"/>
      <c r="AL20" s="39"/>
      <c r="AM20" s="39"/>
    </row>
    <row r="21" spans="1:39" x14ac:dyDescent="0.25">
      <c r="A21" s="18" t="s">
        <v>72</v>
      </c>
      <c r="B21" s="39"/>
      <c r="C21" s="39">
        <v>0</v>
      </c>
      <c r="D21" s="39">
        <v>-460979000</v>
      </c>
      <c r="E21" s="39">
        <v>-6336102000</v>
      </c>
      <c r="F21" s="39">
        <v>3545648000</v>
      </c>
      <c r="G21" s="39">
        <v>-974477000</v>
      </c>
      <c r="H21" s="39">
        <v>4225910000</v>
      </c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  <c r="AG21" s="39"/>
      <c r="AH21" s="39"/>
      <c r="AI21" s="39"/>
      <c r="AJ21" s="39"/>
      <c r="AK21" s="39"/>
      <c r="AL21" s="39"/>
      <c r="AM21" s="39"/>
    </row>
    <row r="22" spans="1:39" x14ac:dyDescent="0.25">
      <c r="A22" s="18" t="s">
        <v>73</v>
      </c>
      <c r="B22" s="39"/>
      <c r="C22" s="39">
        <v>2294016000</v>
      </c>
      <c r="D22" s="39">
        <v>1556794000</v>
      </c>
      <c r="E22" s="63">
        <v>1435150000</v>
      </c>
      <c r="F22" s="63">
        <v>1889900000</v>
      </c>
      <c r="G22" s="39">
        <v>3143973000</v>
      </c>
      <c r="H22" s="39">
        <v>2679596000</v>
      </c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H22" s="39"/>
      <c r="AI22" s="39"/>
      <c r="AJ22" s="39"/>
      <c r="AK22" s="39"/>
      <c r="AL22" s="39"/>
      <c r="AM22" s="39"/>
    </row>
    <row r="23" spans="1:39" x14ac:dyDescent="0.25">
      <c r="A23" s="18" t="s">
        <v>74</v>
      </c>
      <c r="B23" s="39"/>
      <c r="C23" s="63">
        <v>1181000</v>
      </c>
      <c r="D23" s="39">
        <v>3946000</v>
      </c>
      <c r="E23" s="63">
        <v>1697000</v>
      </c>
      <c r="F23" s="63">
        <v>439000</v>
      </c>
      <c r="G23" s="39">
        <v>159000</v>
      </c>
      <c r="H23" s="39">
        <v>280000</v>
      </c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39"/>
      <c r="AG23" s="39"/>
      <c r="AH23" s="39"/>
      <c r="AI23" s="39"/>
      <c r="AJ23" s="39"/>
      <c r="AK23" s="39"/>
      <c r="AL23" s="39"/>
      <c r="AM23" s="39"/>
    </row>
    <row r="24" spans="1:39" x14ac:dyDescent="0.25">
      <c r="A24" s="19" t="s">
        <v>32</v>
      </c>
      <c r="B24" s="47">
        <f t="shared" ref="B24:H24" si="1">SUM(B20:B23)</f>
        <v>-342406000</v>
      </c>
      <c r="C24" s="46">
        <f t="shared" si="1"/>
        <v>1906800000</v>
      </c>
      <c r="D24" s="64">
        <f t="shared" si="1"/>
        <v>688106000</v>
      </c>
      <c r="E24" s="64">
        <f t="shared" si="1"/>
        <v>-5490480000</v>
      </c>
      <c r="F24" s="64">
        <f t="shared" si="1"/>
        <v>5107712000</v>
      </c>
      <c r="G24" s="64">
        <f t="shared" si="1"/>
        <v>1915767000</v>
      </c>
      <c r="H24" s="64">
        <f t="shared" si="1"/>
        <v>6567707000</v>
      </c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39"/>
      <c r="AG24" s="39"/>
      <c r="AH24" s="39"/>
      <c r="AI24" s="39"/>
      <c r="AJ24" s="39"/>
      <c r="AK24" s="39"/>
      <c r="AL24" s="39"/>
      <c r="AM24" s="39"/>
    </row>
    <row r="25" spans="1:39" x14ac:dyDescent="0.25">
      <c r="B25" s="39"/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  <c r="AA25" s="39"/>
      <c r="AB25" s="39"/>
      <c r="AC25" s="39"/>
      <c r="AD25" s="39"/>
      <c r="AE25" s="39"/>
      <c r="AF25" s="39"/>
      <c r="AG25" s="39"/>
      <c r="AH25" s="39"/>
      <c r="AI25" s="39"/>
      <c r="AJ25" s="39"/>
      <c r="AK25" s="39"/>
      <c r="AL25" s="39"/>
      <c r="AM25" s="39"/>
    </row>
    <row r="26" spans="1:39" x14ac:dyDescent="0.25">
      <c r="A26" s="2" t="s">
        <v>19</v>
      </c>
      <c r="B26" s="39"/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  <c r="AA26" s="39"/>
      <c r="AB26" s="39"/>
      <c r="AC26" s="39"/>
      <c r="AD26" s="39"/>
      <c r="AE26" s="39"/>
      <c r="AF26" s="39"/>
      <c r="AG26" s="39"/>
      <c r="AH26" s="39"/>
      <c r="AI26" s="39"/>
      <c r="AJ26" s="39"/>
      <c r="AK26" s="39"/>
      <c r="AL26" s="39"/>
      <c r="AM26" s="39"/>
    </row>
    <row r="27" spans="1:39" x14ac:dyDescent="0.25">
      <c r="A27" t="s">
        <v>75</v>
      </c>
      <c r="B27" s="39"/>
      <c r="C27" s="39">
        <v>0</v>
      </c>
      <c r="D27" s="39">
        <v>0</v>
      </c>
      <c r="E27" s="39">
        <v>183463000</v>
      </c>
      <c r="F27" s="39">
        <v>0</v>
      </c>
      <c r="G27" s="39">
        <v>0</v>
      </c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  <c r="AA27" s="39"/>
      <c r="AB27" s="39"/>
      <c r="AC27" s="39"/>
      <c r="AD27" s="39"/>
      <c r="AE27" s="39"/>
      <c r="AF27" s="39"/>
      <c r="AG27" s="39"/>
      <c r="AH27" s="39"/>
      <c r="AI27" s="39"/>
      <c r="AJ27" s="39"/>
      <c r="AK27" s="39"/>
      <c r="AL27" s="39"/>
      <c r="AM27" s="39"/>
    </row>
    <row r="28" spans="1:39" x14ac:dyDescent="0.25">
      <c r="A28" t="s">
        <v>33</v>
      </c>
      <c r="B28" s="39">
        <v>-599921000</v>
      </c>
      <c r="C28" s="39">
        <v>-792131000</v>
      </c>
      <c r="D28" s="39">
        <v>-923206000</v>
      </c>
      <c r="E28" s="39">
        <v>-992239000</v>
      </c>
      <c r="F28" s="39">
        <v>-946473000</v>
      </c>
      <c r="G28" s="39">
        <v>-1086285000</v>
      </c>
      <c r="H28" s="39">
        <v>-1260014000</v>
      </c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  <c r="AA28" s="39"/>
      <c r="AB28" s="39"/>
      <c r="AC28" s="39"/>
      <c r="AD28" s="39"/>
      <c r="AE28" s="39"/>
      <c r="AF28" s="39"/>
      <c r="AG28" s="39"/>
      <c r="AH28" s="39"/>
      <c r="AI28" s="39"/>
      <c r="AJ28" s="39"/>
      <c r="AK28" s="39"/>
      <c r="AL28" s="39"/>
      <c r="AM28" s="39"/>
    </row>
    <row r="29" spans="1:39" x14ac:dyDescent="0.25">
      <c r="A29" t="s">
        <v>94</v>
      </c>
      <c r="B29" s="39">
        <v>2397997000</v>
      </c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  <c r="AA29" s="39"/>
      <c r="AB29" s="39"/>
      <c r="AC29" s="39"/>
      <c r="AD29" s="39"/>
      <c r="AE29" s="39"/>
      <c r="AF29" s="39"/>
      <c r="AG29" s="39"/>
      <c r="AH29" s="39"/>
      <c r="AI29" s="39"/>
      <c r="AJ29" s="39"/>
      <c r="AK29" s="39"/>
      <c r="AL29" s="39"/>
      <c r="AM29" s="39"/>
    </row>
    <row r="30" spans="1:39" s="21" customFormat="1" x14ac:dyDescent="0.25">
      <c r="A30" s="20" t="s">
        <v>26</v>
      </c>
      <c r="B30" s="46">
        <f>SUM(B27:B29)</f>
        <v>1798076000</v>
      </c>
      <c r="C30" s="46">
        <f t="shared" ref="C30:H30" si="2">SUM(C27:C28)</f>
        <v>-792131000</v>
      </c>
      <c r="D30" s="64">
        <f t="shared" si="2"/>
        <v>-923206000</v>
      </c>
      <c r="E30" s="64">
        <f t="shared" si="2"/>
        <v>-808776000</v>
      </c>
      <c r="F30" s="64">
        <f t="shared" si="2"/>
        <v>-946473000</v>
      </c>
      <c r="G30" s="64">
        <f t="shared" si="2"/>
        <v>-1086285000</v>
      </c>
      <c r="H30" s="64">
        <f t="shared" si="2"/>
        <v>-1260014000</v>
      </c>
      <c r="I30" s="64"/>
      <c r="J30" s="65"/>
      <c r="K30" s="65"/>
      <c r="L30" s="65"/>
      <c r="M30" s="65"/>
      <c r="N30" s="65"/>
      <c r="O30" s="65"/>
      <c r="P30" s="65"/>
      <c r="Q30" s="65"/>
      <c r="R30" s="65"/>
      <c r="S30" s="65"/>
      <c r="T30" s="65"/>
      <c r="U30" s="65"/>
      <c r="V30" s="65"/>
      <c r="W30" s="65"/>
      <c r="X30" s="65"/>
      <c r="Y30" s="65"/>
      <c r="Z30" s="65"/>
      <c r="AA30" s="65"/>
      <c r="AB30" s="65"/>
      <c r="AC30" s="65"/>
      <c r="AD30" s="65"/>
      <c r="AE30" s="65"/>
      <c r="AF30" s="65"/>
      <c r="AG30" s="65"/>
      <c r="AH30" s="65"/>
      <c r="AI30" s="65"/>
      <c r="AJ30" s="65"/>
      <c r="AK30" s="65"/>
      <c r="AL30" s="65"/>
      <c r="AM30" s="65"/>
    </row>
    <row r="31" spans="1:39" x14ac:dyDescent="0.25">
      <c r="B31" s="39"/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  <c r="AA31" s="39"/>
      <c r="AB31" s="39"/>
      <c r="AC31" s="39"/>
      <c r="AD31" s="39"/>
      <c r="AE31" s="39"/>
      <c r="AF31" s="39"/>
      <c r="AG31" s="39"/>
      <c r="AH31" s="39"/>
      <c r="AI31" s="39"/>
      <c r="AJ31" s="39"/>
      <c r="AK31" s="39"/>
      <c r="AL31" s="39"/>
      <c r="AM31" s="39"/>
    </row>
    <row r="32" spans="1:39" x14ac:dyDescent="0.25">
      <c r="A32" s="17" t="s">
        <v>34</v>
      </c>
      <c r="B32" s="46">
        <f t="shared" ref="B32:H32" si="3">SUM(B17,B24,B30)</f>
        <v>-3248381000</v>
      </c>
      <c r="C32" s="46">
        <f t="shared" si="3"/>
        <v>4961137000</v>
      </c>
      <c r="D32" s="64">
        <f t="shared" si="3"/>
        <v>-8870125000</v>
      </c>
      <c r="E32" s="64">
        <f t="shared" si="3"/>
        <v>1580987000</v>
      </c>
      <c r="F32" s="64">
        <f t="shared" si="3"/>
        <v>15596311000</v>
      </c>
      <c r="G32" s="64">
        <f t="shared" si="3"/>
        <v>-2743280000</v>
      </c>
      <c r="H32" s="64">
        <f t="shared" si="3"/>
        <v>171092000</v>
      </c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  <c r="AA32" s="39"/>
      <c r="AB32" s="39"/>
      <c r="AC32" s="39"/>
      <c r="AD32" s="39"/>
      <c r="AE32" s="39"/>
      <c r="AF32" s="39"/>
      <c r="AG32" s="39"/>
      <c r="AH32" s="39"/>
      <c r="AI32" s="39"/>
      <c r="AJ32" s="39"/>
      <c r="AK32" s="39"/>
      <c r="AL32" s="39"/>
      <c r="AM32" s="39"/>
    </row>
    <row r="33" spans="1:39" x14ac:dyDescent="0.25">
      <c r="B33" s="39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  <c r="AA33" s="39"/>
      <c r="AB33" s="39"/>
      <c r="AC33" s="39"/>
      <c r="AD33" s="39"/>
      <c r="AE33" s="39"/>
      <c r="AF33" s="39"/>
      <c r="AG33" s="39"/>
      <c r="AH33" s="39"/>
      <c r="AI33" s="39"/>
      <c r="AJ33" s="39"/>
      <c r="AK33" s="39"/>
      <c r="AL33" s="39"/>
      <c r="AM33" s="39"/>
    </row>
    <row r="34" spans="1:39" s="6" customFormat="1" x14ac:dyDescent="0.25">
      <c r="A34" s="6" t="s">
        <v>35</v>
      </c>
      <c r="B34" s="45">
        <v>23889648000</v>
      </c>
      <c r="C34" s="45">
        <v>20641267000</v>
      </c>
      <c r="D34" s="45">
        <v>25602404000</v>
      </c>
      <c r="E34" s="45">
        <v>16732279000</v>
      </c>
      <c r="F34" s="45">
        <v>18313266000</v>
      </c>
      <c r="G34" s="45">
        <v>33909578000</v>
      </c>
      <c r="H34" s="45">
        <v>31166298000</v>
      </c>
      <c r="I34" s="45"/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5"/>
      <c r="AA34" s="45"/>
      <c r="AB34" s="45"/>
      <c r="AC34" s="45"/>
      <c r="AD34" s="45"/>
      <c r="AE34" s="45"/>
      <c r="AF34" s="45"/>
      <c r="AG34" s="45"/>
      <c r="AH34" s="45"/>
      <c r="AI34" s="45"/>
      <c r="AJ34" s="45"/>
      <c r="AK34" s="45"/>
      <c r="AL34" s="45"/>
      <c r="AM34" s="45"/>
    </row>
    <row r="35" spans="1:39" s="2" customFormat="1" x14ac:dyDescent="0.25">
      <c r="A35" s="2" t="s">
        <v>36</v>
      </c>
      <c r="B35" s="41">
        <f t="shared" ref="B35:E35" si="4">B32+B34</f>
        <v>20641267000</v>
      </c>
      <c r="C35" s="41">
        <f t="shared" si="4"/>
        <v>25602404000</v>
      </c>
      <c r="D35" s="41">
        <f t="shared" si="4"/>
        <v>16732279000</v>
      </c>
      <c r="E35" s="41">
        <f t="shared" si="4"/>
        <v>18313266000</v>
      </c>
      <c r="F35" s="41">
        <f>F32+F34</f>
        <v>33909577000</v>
      </c>
      <c r="G35" s="41">
        <f>G32+G34</f>
        <v>31166298000</v>
      </c>
      <c r="H35" s="41">
        <f>H32+H34</f>
        <v>31337390000</v>
      </c>
      <c r="I35" s="41"/>
      <c r="J35" s="41"/>
      <c r="K35" s="41"/>
      <c r="L35" s="41"/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41"/>
      <c r="AA35" s="41"/>
      <c r="AB35" s="41"/>
      <c r="AC35" s="41"/>
      <c r="AD35" s="41"/>
      <c r="AE35" s="41"/>
      <c r="AF35" s="41"/>
      <c r="AG35" s="41"/>
      <c r="AH35" s="41"/>
      <c r="AI35" s="41"/>
      <c r="AJ35" s="41"/>
      <c r="AK35" s="41"/>
      <c r="AL35" s="41"/>
      <c r="AM35" s="41"/>
    </row>
    <row r="36" spans="1:39" x14ac:dyDescent="0.25">
      <c r="B36" s="41"/>
      <c r="C36" s="41"/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  <c r="AA36" s="39"/>
      <c r="AB36" s="39"/>
      <c r="AC36" s="39"/>
      <c r="AD36" s="39"/>
      <c r="AE36" s="39"/>
      <c r="AF36" s="39"/>
      <c r="AG36" s="39"/>
      <c r="AH36" s="39"/>
      <c r="AI36" s="39"/>
      <c r="AJ36" s="39"/>
      <c r="AK36" s="39"/>
      <c r="AL36" s="39"/>
      <c r="AM36" s="39"/>
    </row>
    <row r="37" spans="1:39" s="38" customFormat="1" x14ac:dyDescent="0.25">
      <c r="A37" s="37" t="s">
        <v>76</v>
      </c>
      <c r="B37" s="37">
        <f>B17/('1'!B24/10)</f>
        <v>-52.675468211976145</v>
      </c>
      <c r="C37" s="37">
        <f>C17/('1'!C24/10)</f>
        <v>39.156696293596738</v>
      </c>
      <c r="D37" s="37">
        <f>D17/('1'!D24/10)</f>
        <v>-87.903773387069677</v>
      </c>
      <c r="E37" s="37">
        <f>E17/('1'!E24/10)</f>
        <v>80.220160903650211</v>
      </c>
      <c r="F37" s="37">
        <f>F17/('1'!F24/10)</f>
        <v>116.40799855852481</v>
      </c>
      <c r="G37" s="37">
        <f>G17/('1'!G24/10)</f>
        <v>-36.37039397267916</v>
      </c>
      <c r="H37" s="37">
        <f>H17/('1'!H24/10)</f>
        <v>-52.290133529873451</v>
      </c>
    </row>
    <row r="38" spans="1:39" x14ac:dyDescent="0.25">
      <c r="A38" s="2" t="s">
        <v>77</v>
      </c>
      <c r="C38">
        <v>39.159999999999997</v>
      </c>
    </row>
    <row r="39" spans="1:39" ht="15.75" x14ac:dyDescent="0.25">
      <c r="A39" s="3"/>
      <c r="B39" s="8"/>
      <c r="C39" s="8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B13" sqref="B13"/>
    </sheetView>
  </sheetViews>
  <sheetFormatPr defaultRowHeight="15" x14ac:dyDescent="0.25"/>
  <cols>
    <col min="1" max="1" width="16.5703125" bestFit="1" customWidth="1"/>
    <col min="2" max="2" width="16.5703125" customWidth="1"/>
  </cols>
  <sheetData>
    <row r="1" spans="1:7" x14ac:dyDescent="0.25">
      <c r="A1" t="s">
        <v>78</v>
      </c>
      <c r="B1">
        <v>2013</v>
      </c>
      <c r="C1">
        <v>2014</v>
      </c>
      <c r="D1">
        <v>2015</v>
      </c>
      <c r="E1">
        <v>2016</v>
      </c>
      <c r="F1">
        <v>2017</v>
      </c>
      <c r="G1">
        <v>2018</v>
      </c>
    </row>
    <row r="2" spans="1:7" x14ac:dyDescent="0.25">
      <c r="A2" t="s">
        <v>79</v>
      </c>
      <c r="B2" s="16">
        <f>'2'!B38/'1'!B20</f>
        <v>2.6103251878512344E-2</v>
      </c>
      <c r="C2" s="16">
        <f>'2'!C38/'1'!C20</f>
        <v>2.3577616110605687E-2</v>
      </c>
      <c r="D2" s="16">
        <f>'2'!D38/'1'!D20</f>
        <v>2.0038011393190846E-2</v>
      </c>
      <c r="E2" s="16">
        <f>'2'!E38/'1'!E20</f>
        <v>1.6487294877119866E-2</v>
      </c>
      <c r="F2" s="16">
        <f>'2'!F38/'1'!F20</f>
        <v>1.3919222118667448E-2</v>
      </c>
      <c r="G2" s="16">
        <f>'2'!G38/'1'!G20</f>
        <v>1.977275788752543E-2</v>
      </c>
    </row>
    <row r="3" spans="1:7" x14ac:dyDescent="0.25">
      <c r="A3" t="s">
        <v>80</v>
      </c>
      <c r="B3" s="35">
        <f>'2'!B38/'1'!B23</f>
        <v>0.34637635428290475</v>
      </c>
      <c r="C3" s="35">
        <f>'2'!C38/'1'!C23</f>
        <v>0.29176494437174433</v>
      </c>
      <c r="D3" s="35">
        <f>'2'!D38/'1'!D23</f>
        <v>0.23407115665840883</v>
      </c>
      <c r="E3" s="35">
        <f>'2'!E38/'1'!E23</f>
        <v>0.20526134736505369</v>
      </c>
      <c r="F3" s="35">
        <f>'2'!F38/'1'!F23</f>
        <v>0.19959596392348333</v>
      </c>
      <c r="G3" s="35">
        <f>'2'!G38/'1'!G23</f>
        <v>0.2696274513487989</v>
      </c>
    </row>
    <row r="4" spans="1:7" x14ac:dyDescent="0.25">
      <c r="A4" t="s">
        <v>81</v>
      </c>
      <c r="B4" s="35">
        <f>'1'!B29/'1'!B23</f>
        <v>0</v>
      </c>
      <c r="C4" s="35">
        <f>'1'!C29/'1'!C23</f>
        <v>0</v>
      </c>
      <c r="D4" s="35">
        <f>'1'!D29/'1'!D23</f>
        <v>0</v>
      </c>
      <c r="E4" s="35">
        <f>'1'!E29/'1'!E23</f>
        <v>2.0099168592084261E-2</v>
      </c>
      <c r="F4" s="35">
        <f>'1'!F29/'1'!F23</f>
        <v>1.8027547717782796E-2</v>
      </c>
      <c r="G4" s="35">
        <f>'1'!G29/'1'!G23</f>
        <v>1.4730936371521211E-2</v>
      </c>
    </row>
    <row r="5" spans="1:7" x14ac:dyDescent="0.25">
      <c r="A5" t="s">
        <v>82</v>
      </c>
      <c r="B5" s="36">
        <f>'1'!B12/'1'!B31</f>
        <v>1.0690718166920328</v>
      </c>
      <c r="C5" s="36">
        <f>'1'!C12/'1'!C31</f>
        <v>1.0738031756982063</v>
      </c>
      <c r="D5" s="36">
        <f>'1'!D12/'1'!D31</f>
        <v>1.0772896540335608</v>
      </c>
      <c r="E5" s="36">
        <f>'1'!E12/'1'!E31</f>
        <v>1.0715138820898056</v>
      </c>
      <c r="F5" s="36">
        <f>'1'!F12/'1'!F31</f>
        <v>1.0617329269673499</v>
      </c>
      <c r="G5" s="36">
        <f>'1'!G12/'1'!G31</f>
        <v>1.0674054171061962</v>
      </c>
    </row>
    <row r="6" spans="1:7" x14ac:dyDescent="0.25">
      <c r="A6" t="s">
        <v>83</v>
      </c>
      <c r="B6" s="16">
        <f>'2'!B38/'2'!B8</f>
        <v>1.3773901245723532</v>
      </c>
      <c r="C6" s="16">
        <f>'2'!C38/'2'!C8</f>
        <v>1.1457101878427092</v>
      </c>
      <c r="D6" s="16">
        <f>'2'!D38/'2'!D8</f>
        <v>1.0484386972294564</v>
      </c>
      <c r="E6" s="16">
        <f>'2'!E38/'2'!E8</f>
        <v>0.98730355794418179</v>
      </c>
      <c r="F6" s="16">
        <f>'2'!F38/'2'!F8</f>
        <v>0.82648283663010813</v>
      </c>
      <c r="G6" s="16">
        <f>'2'!G38/'2'!G8</f>
        <v>1.1168556800123459</v>
      </c>
    </row>
    <row r="7" spans="1:7" x14ac:dyDescent="0.25">
      <c r="A7" t="s">
        <v>84</v>
      </c>
      <c r="B7" s="16">
        <f>'2'!B23/'2'!B8</f>
        <v>0.32094673389069034</v>
      </c>
      <c r="C7" s="16">
        <f>'2'!C23/'2'!C8</f>
        <v>0.28330926750660979</v>
      </c>
      <c r="D7" s="16">
        <f>'2'!D23/'2'!D8</f>
        <v>0.26057640488971284</v>
      </c>
      <c r="E7" s="16">
        <f>'2'!E23/'2'!E8</f>
        <v>0.20923414011825914</v>
      </c>
      <c r="F7" s="16">
        <f>'2'!F23/'2'!F8</f>
        <v>0.1933861061437398</v>
      </c>
      <c r="G7" s="16">
        <f>'2'!G23/'2'!G8</f>
        <v>0.24909650756020124</v>
      </c>
    </row>
    <row r="8" spans="1:7" x14ac:dyDescent="0.25">
      <c r="A8" t="s">
        <v>85</v>
      </c>
      <c r="B8" s="16">
        <f>'2'!B38/('1'!B23+'1'!B29)</f>
        <v>0.34637635428290475</v>
      </c>
      <c r="C8" s="16">
        <f>'2'!C38/('1'!C23+'1'!C29)</f>
        <v>0.29176494437174433</v>
      </c>
      <c r="D8" s="16">
        <f>'2'!D38/('1'!D23+'1'!D29)</f>
        <v>0.23407115665840883</v>
      </c>
      <c r="E8" s="16">
        <f>'2'!E38/('1'!E23+'1'!E29)</f>
        <v>0.20121705191501171</v>
      </c>
      <c r="F8" s="16">
        <f>'2'!F38/('1'!F23+'1'!F29)</f>
        <v>0.19606145665796387</v>
      </c>
      <c r="G8" s="16">
        <f>'2'!G38/('1'!G23+'1'!G29)</f>
        <v>0.26571324642267607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Ratio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Rakibul Hossen</dc:creator>
  <cp:lastModifiedBy>Anik</cp:lastModifiedBy>
  <dcterms:created xsi:type="dcterms:W3CDTF">2017-04-17T04:07:28Z</dcterms:created>
  <dcterms:modified xsi:type="dcterms:W3CDTF">2020-04-11T15:29:33Z</dcterms:modified>
</cp:coreProperties>
</file>