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Annual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glQTp7BdE1UG/JHIFzQ+y//yeVsw=="/>
    </ext>
  </extLst>
</workbook>
</file>

<file path=xl/calcChain.xml><?xml version="1.0" encoding="utf-8"?>
<calcChain xmlns="http://schemas.openxmlformats.org/spreadsheetml/2006/main">
  <c r="G52" i="3" l="1"/>
  <c r="F52" i="3"/>
  <c r="E52" i="3"/>
  <c r="D52" i="3"/>
  <c r="C52" i="3"/>
  <c r="B52" i="3"/>
  <c r="G45" i="3"/>
  <c r="F45" i="3"/>
  <c r="E45" i="3"/>
  <c r="D45" i="3"/>
  <c r="C45" i="3"/>
  <c r="B45" i="3"/>
  <c r="G30" i="3"/>
  <c r="F30" i="3"/>
  <c r="E30" i="3"/>
  <c r="D30" i="3"/>
  <c r="C30" i="3"/>
  <c r="B30" i="3"/>
  <c r="G22" i="3"/>
  <c r="F22" i="3"/>
  <c r="E22" i="3"/>
  <c r="D22" i="3"/>
  <c r="C22" i="3"/>
  <c r="B22" i="3"/>
  <c r="G9" i="3"/>
  <c r="G23" i="3" s="1"/>
  <c r="F9" i="3"/>
  <c r="F23" i="3" s="1"/>
  <c r="E9" i="3"/>
  <c r="E23" i="3" s="1"/>
  <c r="D9" i="3"/>
  <c r="D23" i="3" s="1"/>
  <c r="C9" i="3"/>
  <c r="C23" i="3" s="1"/>
  <c r="B9" i="3"/>
  <c r="B23" i="3" s="1"/>
  <c r="G32" i="2"/>
  <c r="F32" i="2"/>
  <c r="E32" i="2"/>
  <c r="D32" i="2"/>
  <c r="C32" i="2"/>
  <c r="B32" i="2"/>
  <c r="G26" i="2"/>
  <c r="F26" i="2"/>
  <c r="E26" i="2"/>
  <c r="D26" i="2"/>
  <c r="C26" i="2"/>
  <c r="B26" i="2"/>
  <c r="G9" i="2"/>
  <c r="F9" i="2"/>
  <c r="E9" i="2"/>
  <c r="D9" i="2"/>
  <c r="C9" i="2"/>
  <c r="B9" i="2"/>
  <c r="G7" i="2"/>
  <c r="G13" i="2" s="1"/>
  <c r="G21" i="2" s="1"/>
  <c r="G24" i="2" s="1"/>
  <c r="G29" i="2" s="1"/>
  <c r="G31" i="2" s="1"/>
  <c r="F7" i="2"/>
  <c r="F13" i="2" s="1"/>
  <c r="F21" i="2" s="1"/>
  <c r="F24" i="2" s="1"/>
  <c r="F29" i="2" s="1"/>
  <c r="F31" i="2" s="1"/>
  <c r="E7" i="2"/>
  <c r="E13" i="2" s="1"/>
  <c r="E21" i="2" s="1"/>
  <c r="E24" i="2" s="1"/>
  <c r="E29" i="2" s="1"/>
  <c r="E31" i="2" s="1"/>
  <c r="D7" i="2"/>
  <c r="D13" i="2" s="1"/>
  <c r="D21" i="2" s="1"/>
  <c r="D24" i="2" s="1"/>
  <c r="D29" i="2" s="1"/>
  <c r="D31" i="2" s="1"/>
  <c r="C7" i="2"/>
  <c r="C13" i="2" s="1"/>
  <c r="C21" i="2" s="1"/>
  <c r="C24" i="2" s="1"/>
  <c r="C29" i="2" s="1"/>
  <c r="C31" i="2" s="1"/>
  <c r="B7" i="2"/>
  <c r="B13" i="2" s="1"/>
  <c r="B21" i="2" s="1"/>
  <c r="B24" i="2" s="1"/>
  <c r="B29" i="2" s="1"/>
  <c r="B31" i="2" s="1"/>
  <c r="G40" i="1"/>
  <c r="G50" i="1" s="1"/>
  <c r="F40" i="1"/>
  <c r="F50" i="1" s="1"/>
  <c r="E40" i="1"/>
  <c r="E50" i="1" s="1"/>
  <c r="D40" i="1"/>
  <c r="D50" i="1" s="1"/>
  <c r="C40" i="1"/>
  <c r="C50" i="1" s="1"/>
  <c r="B40" i="1"/>
  <c r="B50" i="1" s="1"/>
  <c r="G30" i="1"/>
  <c r="F30" i="1"/>
  <c r="E30" i="1"/>
  <c r="D30" i="1"/>
  <c r="C30" i="1"/>
  <c r="B30" i="1"/>
  <c r="G27" i="1"/>
  <c r="G38" i="1" s="1"/>
  <c r="G48" i="1" s="1"/>
  <c r="F27" i="1"/>
  <c r="F38" i="1" s="1"/>
  <c r="F48" i="1" s="1"/>
  <c r="E27" i="1"/>
  <c r="E38" i="1" s="1"/>
  <c r="E48" i="1" s="1"/>
  <c r="D27" i="1"/>
  <c r="D38" i="1" s="1"/>
  <c r="D48" i="1" s="1"/>
  <c r="C27" i="1"/>
  <c r="C38" i="1" s="1"/>
  <c r="C48" i="1" s="1"/>
  <c r="B27" i="1"/>
  <c r="B38" i="1" s="1"/>
  <c r="B48" i="1" s="1"/>
  <c r="G13" i="1"/>
  <c r="F13" i="1"/>
  <c r="E13" i="1"/>
  <c r="D13" i="1"/>
  <c r="C13" i="1"/>
  <c r="B13" i="1"/>
  <c r="G6" i="1"/>
  <c r="G23" i="1" s="1"/>
  <c r="F6" i="1"/>
  <c r="F23" i="1" s="1"/>
  <c r="E6" i="1"/>
  <c r="E23" i="1" s="1"/>
  <c r="D6" i="1"/>
  <c r="D23" i="1" s="1"/>
  <c r="C6" i="1"/>
  <c r="C23" i="1" s="1"/>
  <c r="B6" i="1"/>
  <c r="B23" i="1" s="1"/>
  <c r="D51" i="3" l="1"/>
  <c r="D47" i="3"/>
  <c r="D49" i="3" s="1"/>
  <c r="E51" i="3"/>
  <c r="E47" i="3"/>
  <c r="E49" i="3" s="1"/>
  <c r="B47" i="3"/>
  <c r="B49" i="3" s="1"/>
  <c r="B51" i="3"/>
  <c r="F51" i="3"/>
  <c r="F47" i="3"/>
  <c r="F49" i="3" s="1"/>
  <c r="C51" i="3"/>
  <c r="C47" i="3"/>
  <c r="C49" i="3" s="1"/>
  <c r="G51" i="3"/>
  <c r="G47" i="3"/>
  <c r="G49" i="3" s="1"/>
</calcChain>
</file>

<file path=xl/sharedStrings.xml><?xml version="1.0" encoding="utf-8"?>
<sst xmlns="http://schemas.openxmlformats.org/spreadsheetml/2006/main" count="106" uniqueCount="102">
  <si>
    <t>PARAMOUNT TEXTILE LIMITED</t>
  </si>
  <si>
    <t>Balance Sheet</t>
  </si>
  <si>
    <t>As at year end</t>
  </si>
  <si>
    <t>ASSETS</t>
  </si>
  <si>
    <t>NON CURRENT ASSETS</t>
  </si>
  <si>
    <t>Income Statement</t>
  </si>
  <si>
    <t>Net Revenues</t>
  </si>
  <si>
    <t>Property,Plant  and  Equipment</t>
  </si>
  <si>
    <t>Cost of goods sold</t>
  </si>
  <si>
    <t>Cash Flow Statement</t>
  </si>
  <si>
    <t>Gross Profit</t>
  </si>
  <si>
    <t>Net Cash Flows - Operating Activities</t>
  </si>
  <si>
    <t>Cash received from customer</t>
  </si>
  <si>
    <t>Cash received from House rent</t>
  </si>
  <si>
    <t>Cash received from other income</t>
  </si>
  <si>
    <t>Operating Incomes/Expenses</t>
  </si>
  <si>
    <t>Administrative &amp; Distribution expenses</t>
  </si>
  <si>
    <t>Cash paid for operating activities</t>
  </si>
  <si>
    <t>Cash paid to suppliers</t>
  </si>
  <si>
    <t>Selling &amp; distribution expenses</t>
  </si>
  <si>
    <t>Wages,salaries &amp; other benefits</t>
  </si>
  <si>
    <t>Operating Profit</t>
  </si>
  <si>
    <t>Factory overhead</t>
  </si>
  <si>
    <t>Administrarive overhead</t>
  </si>
  <si>
    <t xml:space="preserve"> Distribution costs</t>
  </si>
  <si>
    <t>Deferred expenses</t>
  </si>
  <si>
    <t>Financial charges</t>
  </si>
  <si>
    <t>Non-Operating Income/(Expenses)</t>
  </si>
  <si>
    <t>Advance ,deposit &amp; prepayments</t>
  </si>
  <si>
    <t xml:space="preserve">Investment in Property </t>
  </si>
  <si>
    <t>Advance,security deposit reciept</t>
  </si>
  <si>
    <t>Exchange loss/gain</t>
  </si>
  <si>
    <t>Financial Expenses</t>
  </si>
  <si>
    <t>Investment in Associate</t>
  </si>
  <si>
    <t>Income tax</t>
  </si>
  <si>
    <t>Other  income /loss</t>
  </si>
  <si>
    <t>Capital work in progress</t>
  </si>
  <si>
    <t>Income from House rent</t>
  </si>
  <si>
    <t>Exchange gain/Loss</t>
  </si>
  <si>
    <t>Net cash flows from operating activities</t>
  </si>
  <si>
    <t>CURRENT ASSETS</t>
  </si>
  <si>
    <t>Non operating income/loss</t>
  </si>
  <si>
    <t>Profit Before contribution to WPPF</t>
  </si>
  <si>
    <t>Net Cash Flows - Investment Activities</t>
  </si>
  <si>
    <t>Payment of investment in Associates</t>
  </si>
  <si>
    <t>Inventories &amp; stores</t>
  </si>
  <si>
    <t>Payment of investment in share</t>
  </si>
  <si>
    <t xml:space="preserve">Payment against investment property </t>
  </si>
  <si>
    <t>Trade Receivable</t>
  </si>
  <si>
    <t>Payment for construction Party</t>
  </si>
  <si>
    <t>Payment against property,plant ,equipment and CWIP</t>
  </si>
  <si>
    <t>Material in transit</t>
  </si>
  <si>
    <t>Accounts receivable</t>
  </si>
  <si>
    <t>Contribution to WPPF</t>
  </si>
  <si>
    <t>Export incentive receivable</t>
  </si>
  <si>
    <t>Net Cash Flows - Financing Activities</t>
  </si>
  <si>
    <t>Advance, deposits &amp; prepayments</t>
  </si>
  <si>
    <t>Other liabilities</t>
  </si>
  <si>
    <t>Share of profit/ (loss) of associates</t>
  </si>
  <si>
    <t xml:space="preserve">Proceeds from IPO </t>
  </si>
  <si>
    <t>Investment</t>
  </si>
  <si>
    <t>Profit Before Taxation</t>
  </si>
  <si>
    <t>Unallocated Application -IPO</t>
  </si>
  <si>
    <t>Cash &amp; Cash equivalent</t>
  </si>
  <si>
    <t>Proceeds from bank overdraft</t>
  </si>
  <si>
    <t>Proceeds from loan against trust receipts (LATR)</t>
  </si>
  <si>
    <t>Proceeds from EDF</t>
  </si>
  <si>
    <t>Proceeds from UPAS</t>
  </si>
  <si>
    <t>Payment for Inland bills purcahses(IBP)</t>
  </si>
  <si>
    <t>Provision for Taxation</t>
  </si>
  <si>
    <t>Dividend payment</t>
  </si>
  <si>
    <t>Payment of term  Loan</t>
  </si>
  <si>
    <t>Proceeds from term loan</t>
  </si>
  <si>
    <t>Liabilities and Capital</t>
  </si>
  <si>
    <t>Current tax</t>
  </si>
  <si>
    <t>Deferred tax</t>
  </si>
  <si>
    <t>Liabilities</t>
  </si>
  <si>
    <t>Net Profit</t>
  </si>
  <si>
    <t>Net Change in Cash Flows</t>
  </si>
  <si>
    <t>Non Current Liabilities</t>
  </si>
  <si>
    <t>Cash and Cash Equivalents at Beginning Period</t>
  </si>
  <si>
    <t>Long term loan (secured)</t>
  </si>
  <si>
    <t>Cash and Cash Equivalents at End of Period</t>
  </si>
  <si>
    <t>Current Liabilities</t>
  </si>
  <si>
    <t>Earnings per share (par value Taka 10)</t>
  </si>
  <si>
    <t>Net Operating Cash Flow Per Share</t>
  </si>
  <si>
    <t>Long term loan (current portion)</t>
  </si>
  <si>
    <t>Trade &amp; other payables</t>
  </si>
  <si>
    <t>Liability for expense</t>
  </si>
  <si>
    <t>Short term liabilities</t>
  </si>
  <si>
    <t>Provision for tax</t>
  </si>
  <si>
    <t>Shares to Calculate EPS</t>
  </si>
  <si>
    <t>Shares to Calculate NOCFPS</t>
  </si>
  <si>
    <t>Shareholders’ Equity</t>
  </si>
  <si>
    <t>Share Capital</t>
  </si>
  <si>
    <t>Share premium</t>
  </si>
  <si>
    <t>Holding gain reserve</t>
  </si>
  <si>
    <t>Retained Earnings</t>
  </si>
  <si>
    <t>Deferred Tax Liability</t>
  </si>
  <si>
    <t>Tax holiday reserve</t>
  </si>
  <si>
    <t>Net assets value per share</t>
  </si>
  <si>
    <t>Shares to calculate NAVPS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</si>
</sst>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164" formatCode="_(* #,##0_);_(* \(#,##0\);_(* &quot;-&quot;??_);_(@_)"/>
    <numFmt numFmtId="165" formatCode="0.0%"/>
    <numFmt numFmtId="166" formatCode="0.0"/>
  </numFmts>
  <fonts count="12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b/>
      <u/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Arial"/>
    </font>
    <font>
      <b/>
      <sz val="11"/>
      <name val="Arial"/>
    </font>
    <font>
      <b/>
      <sz val="12"/>
      <color theme="1"/>
      <name val="Calibri"/>
    </font>
    <font>
      <sz val="12"/>
      <color theme="1"/>
      <name val="Calibri"/>
    </font>
    <font>
      <sz val="11"/>
      <color theme="1"/>
      <name val="Arial"/>
    </font>
    <font>
      <b/>
      <u/>
      <sz val="12"/>
      <color theme="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/>
    <xf numFmtId="0" fontId="1" fillId="0" borderId="1" xfId="0" applyFont="1" applyBorder="1" applyAlignment="1">
      <alignment horizontal="left"/>
    </xf>
    <xf numFmtId="3" fontId="2" fillId="0" borderId="0" xfId="0" applyNumberFormat="1" applyFont="1"/>
    <xf numFmtId="0" fontId="3" fillId="0" borderId="0" xfId="0" applyFont="1"/>
    <xf numFmtId="3" fontId="1" fillId="0" borderId="0" xfId="0" applyNumberFormat="1" applyFont="1"/>
    <xf numFmtId="0" fontId="4" fillId="0" borderId="0" xfId="0" applyFont="1" applyAlignment="1"/>
    <xf numFmtId="0" fontId="1" fillId="0" borderId="1" xfId="0" applyFont="1" applyBorder="1"/>
    <xf numFmtId="164" fontId="2" fillId="0" borderId="0" xfId="0" applyNumberFormat="1" applyFont="1"/>
    <xf numFmtId="0" fontId="5" fillId="0" borderId="0" xfId="0" applyFont="1"/>
    <xf numFmtId="164" fontId="6" fillId="0" borderId="0" xfId="0" applyNumberFormat="1" applyFont="1" applyAlignment="1"/>
    <xf numFmtId="164" fontId="2" fillId="0" borderId="1" xfId="0" applyNumberFormat="1" applyFont="1" applyBorder="1"/>
    <xf numFmtId="0" fontId="7" fillId="0" borderId="0" xfId="0" applyFont="1" applyAlignment="1"/>
    <xf numFmtId="0" fontId="2" fillId="0" borderId="0" xfId="0" applyFont="1"/>
    <xf numFmtId="164" fontId="1" fillId="0" borderId="0" xfId="0" applyNumberFormat="1" applyFont="1"/>
    <xf numFmtId="3" fontId="6" fillId="0" borderId="0" xfId="0" applyNumberFormat="1" applyFont="1" applyAlignment="1"/>
    <xf numFmtId="0" fontId="8" fillId="0" borderId="0" xfId="0" applyFont="1"/>
    <xf numFmtId="41" fontId="1" fillId="0" borderId="0" xfId="0" applyNumberFormat="1" applyFont="1"/>
    <xf numFmtId="164" fontId="1" fillId="0" borderId="2" xfId="0" applyNumberFormat="1" applyFont="1" applyBorder="1"/>
    <xf numFmtId="3" fontId="1" fillId="0" borderId="2" xfId="0" applyNumberFormat="1" applyFont="1" applyBorder="1"/>
    <xf numFmtId="0" fontId="9" fillId="0" borderId="0" xfId="0" applyFont="1"/>
    <xf numFmtId="164" fontId="10" fillId="0" borderId="0" xfId="0" applyNumberFormat="1" applyFont="1"/>
    <xf numFmtId="0" fontId="1" fillId="0" borderId="3" xfId="0" applyFont="1" applyBorder="1"/>
    <xf numFmtId="3" fontId="10" fillId="0" borderId="0" xfId="0" applyNumberFormat="1" applyFont="1"/>
    <xf numFmtId="41" fontId="2" fillId="0" borderId="0" xfId="0" applyNumberFormat="1" applyFont="1"/>
    <xf numFmtId="41" fontId="6" fillId="0" borderId="0" xfId="0" applyNumberFormat="1" applyFont="1" applyAlignment="1"/>
    <xf numFmtId="0" fontId="6" fillId="0" borderId="0" xfId="0" applyFont="1" applyAlignment="1"/>
    <xf numFmtId="0" fontId="8" fillId="0" borderId="1" xfId="0" applyFont="1" applyBorder="1" applyAlignment="1">
      <alignment horizontal="left"/>
    </xf>
    <xf numFmtId="0" fontId="11" fillId="0" borderId="0" xfId="0" applyFont="1" applyAlignment="1">
      <alignment horizontal="left"/>
    </xf>
    <xf numFmtId="164" fontId="1" fillId="0" borderId="3" xfId="0" applyNumberFormat="1" applyFont="1" applyBorder="1"/>
    <xf numFmtId="2" fontId="1" fillId="0" borderId="4" xfId="0" applyNumberFormat="1" applyFont="1" applyBorder="1" applyAlignment="1">
      <alignment horizontal="center"/>
    </xf>
    <xf numFmtId="2" fontId="1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36" customWidth="1"/>
    <col min="2" max="2" width="12.5" customWidth="1"/>
    <col min="3" max="6" width="12.125" customWidth="1"/>
    <col min="7" max="7" width="15.375" customWidth="1"/>
    <col min="8" max="8" width="12.125" customWidth="1"/>
    <col min="9" max="26" width="7.625" customWidth="1"/>
  </cols>
  <sheetData>
    <row r="1" spans="1:16" x14ac:dyDescent="0.25">
      <c r="A1" s="1" t="s">
        <v>0</v>
      </c>
    </row>
    <row r="2" spans="1:16" x14ac:dyDescent="0.25">
      <c r="A2" s="1" t="s">
        <v>1</v>
      </c>
    </row>
    <row r="3" spans="1:16" x14ac:dyDescent="0.25">
      <c r="A3" s="1" t="s">
        <v>2</v>
      </c>
    </row>
    <row r="4" spans="1:16" x14ac:dyDescent="0.25">
      <c r="B4" s="1">
        <v>2014</v>
      </c>
      <c r="C4" s="1">
        <v>2015</v>
      </c>
      <c r="D4" s="1">
        <v>2016</v>
      </c>
      <c r="E4" s="1">
        <v>2017</v>
      </c>
      <c r="F4" s="1">
        <v>2018</v>
      </c>
      <c r="G4" s="1">
        <v>2019</v>
      </c>
    </row>
    <row r="5" spans="1:16" x14ac:dyDescent="0.25">
      <c r="A5" s="2" t="s">
        <v>3</v>
      </c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x14ac:dyDescent="0.25">
      <c r="A6" s="4" t="s">
        <v>4</v>
      </c>
      <c r="B6" s="5">
        <f t="shared" ref="B6:G6" si="0">SUM(B7:B11)</f>
        <v>1557932947</v>
      </c>
      <c r="C6" s="5">
        <f t="shared" si="0"/>
        <v>1905388722</v>
      </c>
      <c r="D6" s="5">
        <f t="shared" si="0"/>
        <v>1927477078</v>
      </c>
      <c r="E6" s="5">
        <f t="shared" si="0"/>
        <v>2402177941</v>
      </c>
      <c r="F6" s="5">
        <f t="shared" si="0"/>
        <v>4416973115</v>
      </c>
      <c r="G6" s="5">
        <f t="shared" si="0"/>
        <v>4895856726</v>
      </c>
      <c r="H6" s="3"/>
      <c r="I6" s="3"/>
      <c r="J6" s="3"/>
      <c r="K6" s="3"/>
      <c r="L6" s="3"/>
      <c r="M6" s="3"/>
      <c r="N6" s="3"/>
      <c r="O6" s="3"/>
      <c r="P6" s="3"/>
    </row>
    <row r="7" spans="1:16" x14ac:dyDescent="0.25">
      <c r="A7" s="9" t="s">
        <v>7</v>
      </c>
      <c r="B7" s="3">
        <v>1494032121</v>
      </c>
      <c r="C7" s="3">
        <v>1494330203</v>
      </c>
      <c r="D7" s="3">
        <v>1861112248</v>
      </c>
      <c r="E7" s="3">
        <v>1945398902</v>
      </c>
      <c r="F7" s="3">
        <v>3249956796</v>
      </c>
      <c r="G7" s="15">
        <v>3361207498</v>
      </c>
      <c r="H7" s="3"/>
      <c r="I7" s="3"/>
      <c r="J7" s="3"/>
      <c r="K7" s="3"/>
      <c r="L7" s="3"/>
      <c r="M7" s="3"/>
      <c r="N7" s="3"/>
      <c r="O7" s="3"/>
      <c r="P7" s="3"/>
    </row>
    <row r="8" spans="1:16" x14ac:dyDescent="0.25">
      <c r="A8" s="9" t="s">
        <v>25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25">
      <c r="A9" s="9" t="s">
        <v>29</v>
      </c>
      <c r="B9" s="3"/>
      <c r="C9" s="3"/>
      <c r="D9" s="3"/>
      <c r="E9" s="3"/>
      <c r="F9" s="3">
        <v>505602181</v>
      </c>
      <c r="G9" s="15">
        <v>500546159</v>
      </c>
      <c r="H9" s="3"/>
      <c r="I9" s="3"/>
      <c r="J9" s="3"/>
      <c r="K9" s="3"/>
      <c r="L9" s="3"/>
      <c r="M9" s="3"/>
      <c r="N9" s="3"/>
      <c r="O9" s="3"/>
      <c r="P9" s="3"/>
    </row>
    <row r="10" spans="1:16" x14ac:dyDescent="0.25">
      <c r="A10" s="9" t="s">
        <v>33</v>
      </c>
      <c r="B10" s="3"/>
      <c r="C10" s="3"/>
      <c r="D10" s="3"/>
      <c r="E10" s="3"/>
      <c r="F10" s="3">
        <v>4900000</v>
      </c>
      <c r="G10" s="15">
        <v>723652757</v>
      </c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s="9" t="s">
        <v>36</v>
      </c>
      <c r="B11" s="3">
        <v>63900826</v>
      </c>
      <c r="C11" s="3">
        <v>411058519</v>
      </c>
      <c r="D11" s="3">
        <v>66364830</v>
      </c>
      <c r="E11" s="3">
        <v>456779039</v>
      </c>
      <c r="F11" s="3">
        <v>656514138</v>
      </c>
      <c r="G11" s="15">
        <v>310450312</v>
      </c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5">
      <c r="B12" s="3"/>
      <c r="C12" s="3"/>
      <c r="D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25">
      <c r="A13" s="4" t="s">
        <v>40</v>
      </c>
      <c r="B13" s="5">
        <f t="shared" ref="B13:G13" si="1">SUM(B14:B21)</f>
        <v>2073701953</v>
      </c>
      <c r="C13" s="5">
        <f t="shared" si="1"/>
        <v>2195207780</v>
      </c>
      <c r="D13" s="5">
        <f t="shared" si="1"/>
        <v>2891823968</v>
      </c>
      <c r="E13" s="5">
        <f t="shared" si="1"/>
        <v>3250820298</v>
      </c>
      <c r="F13" s="5">
        <f t="shared" si="1"/>
        <v>2931904117</v>
      </c>
      <c r="G13" s="5">
        <f t="shared" si="1"/>
        <v>3349228121</v>
      </c>
      <c r="H13" s="3"/>
      <c r="I13" s="3"/>
      <c r="J13" s="3"/>
      <c r="K13" s="3"/>
      <c r="L13" s="3"/>
      <c r="M13" s="3"/>
      <c r="N13" s="3"/>
      <c r="O13" s="3"/>
      <c r="P13" s="3"/>
    </row>
    <row r="14" spans="1:16" x14ac:dyDescent="0.25">
      <c r="A14" s="13" t="s">
        <v>45</v>
      </c>
      <c r="B14" s="3">
        <v>1098404120</v>
      </c>
      <c r="C14" s="3">
        <v>986901537</v>
      </c>
      <c r="D14" s="3">
        <v>1321912266</v>
      </c>
      <c r="E14" s="3">
        <v>1516133364</v>
      </c>
      <c r="F14" s="3">
        <v>2126884443</v>
      </c>
      <c r="G14" s="15">
        <v>2594427511</v>
      </c>
      <c r="H14" s="3"/>
      <c r="I14" s="3"/>
      <c r="J14" s="3"/>
      <c r="K14" s="3"/>
      <c r="L14" s="3"/>
      <c r="M14" s="3"/>
      <c r="N14" s="3"/>
      <c r="O14" s="3"/>
      <c r="P14" s="3"/>
    </row>
    <row r="15" spans="1:16" x14ac:dyDescent="0.25">
      <c r="A15" s="13" t="s">
        <v>48</v>
      </c>
      <c r="B15" s="3">
        <v>883613950</v>
      </c>
      <c r="C15" s="3">
        <v>871933026</v>
      </c>
      <c r="D15" s="3">
        <v>1053840427</v>
      </c>
      <c r="E15" s="3">
        <v>1077385922</v>
      </c>
      <c r="F15" s="23">
        <v>407831276</v>
      </c>
      <c r="G15" s="15">
        <v>388305693</v>
      </c>
      <c r="H15" s="3"/>
      <c r="I15" s="3"/>
      <c r="J15" s="3"/>
      <c r="K15" s="3"/>
      <c r="L15" s="3"/>
      <c r="M15" s="3"/>
      <c r="N15" s="3"/>
      <c r="O15" s="3"/>
      <c r="P15" s="3"/>
    </row>
    <row r="16" spans="1:16" x14ac:dyDescent="0.25">
      <c r="A16" s="13" t="s">
        <v>51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13" t="s">
        <v>52</v>
      </c>
      <c r="B17" s="3"/>
      <c r="C17" s="3"/>
      <c r="D17" s="3"/>
      <c r="E17" s="3">
        <v>699360</v>
      </c>
      <c r="G17" s="15">
        <v>3000000</v>
      </c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13" t="s">
        <v>54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13" t="s">
        <v>56</v>
      </c>
      <c r="B19" s="3">
        <v>31403604</v>
      </c>
      <c r="C19" s="3">
        <v>281503698</v>
      </c>
      <c r="D19" s="3">
        <v>467768568</v>
      </c>
      <c r="E19" s="3">
        <v>568812501</v>
      </c>
      <c r="F19" s="3">
        <v>346126527</v>
      </c>
      <c r="G19" s="15">
        <v>287948281</v>
      </c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s="13" t="s">
        <v>60</v>
      </c>
      <c r="B20" s="3">
        <v>41825602</v>
      </c>
      <c r="C20" s="3">
        <v>37530402</v>
      </c>
      <c r="D20" s="3">
        <v>35893384</v>
      </c>
      <c r="E20" s="3">
        <v>43847968</v>
      </c>
      <c r="F20" s="3">
        <v>38868591</v>
      </c>
      <c r="G20" s="15">
        <v>50990499</v>
      </c>
      <c r="H20" s="3"/>
      <c r="I20" s="3"/>
      <c r="J20" s="3"/>
      <c r="K20" s="3"/>
      <c r="L20" s="3"/>
      <c r="M20" s="3"/>
      <c r="N20" s="3"/>
      <c r="O20" s="3"/>
      <c r="P20" s="3"/>
    </row>
    <row r="21" spans="1:16" ht="15.75" customHeight="1" x14ac:dyDescent="0.25">
      <c r="A21" s="13" t="s">
        <v>63</v>
      </c>
      <c r="B21" s="3">
        <v>18454677</v>
      </c>
      <c r="C21" s="3">
        <v>17339117</v>
      </c>
      <c r="D21" s="3">
        <v>12409323</v>
      </c>
      <c r="E21" s="3">
        <v>43941183</v>
      </c>
      <c r="F21" s="3">
        <v>12193280</v>
      </c>
      <c r="G21" s="15">
        <v>24556137</v>
      </c>
      <c r="H21" s="3"/>
      <c r="I21" s="3"/>
      <c r="J21" s="3"/>
      <c r="K21" s="3"/>
      <c r="L21" s="3"/>
      <c r="M21" s="3"/>
      <c r="N21" s="3"/>
      <c r="O21" s="3"/>
      <c r="P21" s="3"/>
    </row>
    <row r="22" spans="1:16" ht="15.75" customHeight="1" x14ac:dyDescent="0.25"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15.75" customHeight="1" x14ac:dyDescent="0.25">
      <c r="A23" s="1"/>
      <c r="B23" s="5">
        <f t="shared" ref="B23:D23" si="2">B6+B13</f>
        <v>3631634900</v>
      </c>
      <c r="C23" s="5">
        <f t="shared" si="2"/>
        <v>4100596502</v>
      </c>
      <c r="D23" s="5">
        <f t="shared" si="2"/>
        <v>4819301046</v>
      </c>
      <c r="E23" s="5">
        <f>E6+E13-1</f>
        <v>5652998238</v>
      </c>
      <c r="F23" s="5">
        <f t="shared" ref="F23:G23" si="3">F6+F13</f>
        <v>7348877232</v>
      </c>
      <c r="G23" s="5">
        <f t="shared" si="3"/>
        <v>8245084847</v>
      </c>
      <c r="H23" s="3"/>
      <c r="I23" s="3"/>
      <c r="J23" s="3"/>
      <c r="K23" s="3"/>
      <c r="L23" s="3"/>
      <c r="M23" s="3"/>
      <c r="N23" s="3"/>
      <c r="O23" s="3"/>
      <c r="P23" s="3"/>
    </row>
    <row r="24" spans="1:16" ht="15.75" customHeight="1" x14ac:dyDescent="0.25"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15.75" customHeight="1" x14ac:dyDescent="0.25">
      <c r="A25" s="27" t="s">
        <v>73</v>
      </c>
      <c r="C25" s="5"/>
      <c r="D25" s="1"/>
      <c r="E25" s="1"/>
      <c r="F25" s="1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15.75" customHeight="1" x14ac:dyDescent="0.25">
      <c r="A26" s="28" t="s">
        <v>76</v>
      </c>
      <c r="C26" s="5"/>
      <c r="D26" s="1"/>
      <c r="E26" s="1"/>
      <c r="F26" s="1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15.75" customHeight="1" x14ac:dyDescent="0.25">
      <c r="A27" s="4" t="s">
        <v>79</v>
      </c>
      <c r="B27" s="5">
        <f t="shared" ref="B27:G27" si="4">SUM(B28)</f>
        <v>95697959</v>
      </c>
      <c r="C27" s="5">
        <f t="shared" si="4"/>
        <v>44162076</v>
      </c>
      <c r="D27" s="5">
        <f t="shared" si="4"/>
        <v>242497839</v>
      </c>
      <c r="E27" s="5">
        <f t="shared" si="4"/>
        <v>242755869</v>
      </c>
      <c r="F27" s="5">
        <f t="shared" si="4"/>
        <v>1974122762</v>
      </c>
      <c r="G27" s="5">
        <f t="shared" si="4"/>
        <v>2063471843</v>
      </c>
      <c r="H27" s="3"/>
      <c r="I27" s="3"/>
      <c r="J27" s="3"/>
      <c r="K27" s="3"/>
      <c r="L27" s="3"/>
      <c r="M27" s="3"/>
      <c r="N27" s="3"/>
      <c r="O27" s="3"/>
      <c r="P27" s="3"/>
    </row>
    <row r="28" spans="1:16" ht="15.75" customHeight="1" x14ac:dyDescent="0.25">
      <c r="A28" s="9" t="s">
        <v>81</v>
      </c>
      <c r="B28" s="3">
        <v>95697959</v>
      </c>
      <c r="C28" s="3">
        <v>44162076</v>
      </c>
      <c r="D28" s="3">
        <v>242497839</v>
      </c>
      <c r="E28" s="3">
        <v>242755869</v>
      </c>
      <c r="F28" s="3">
        <v>1974122762</v>
      </c>
      <c r="G28" s="15">
        <v>2063471843</v>
      </c>
      <c r="H28" s="3"/>
      <c r="I28" s="3"/>
      <c r="J28" s="3"/>
      <c r="K28" s="3"/>
      <c r="L28" s="3"/>
      <c r="M28" s="3"/>
      <c r="N28" s="3"/>
      <c r="O28" s="3"/>
      <c r="P28" s="3"/>
    </row>
    <row r="29" spans="1:16" ht="15.75" customHeight="1" x14ac:dyDescent="0.25"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15.75" customHeight="1" x14ac:dyDescent="0.25">
      <c r="A30" s="4" t="s">
        <v>83</v>
      </c>
      <c r="B30" s="5">
        <f t="shared" ref="B30:G30" si="5">SUM(B31:B36)</f>
        <v>1394486384</v>
      </c>
      <c r="C30" s="5">
        <f t="shared" si="5"/>
        <v>1724802408</v>
      </c>
      <c r="D30" s="5">
        <f t="shared" si="5"/>
        <v>2221778944</v>
      </c>
      <c r="E30" s="5">
        <f t="shared" si="5"/>
        <v>2937731036</v>
      </c>
      <c r="F30" s="5">
        <f t="shared" si="5"/>
        <v>2689081069</v>
      </c>
      <c r="G30" s="5">
        <f t="shared" si="5"/>
        <v>3177271833</v>
      </c>
      <c r="H30" s="3"/>
      <c r="I30" s="3"/>
      <c r="J30" s="3"/>
      <c r="K30" s="3"/>
      <c r="L30" s="3"/>
      <c r="M30" s="3"/>
      <c r="N30" s="3"/>
      <c r="O30" s="3"/>
      <c r="P30" s="3"/>
    </row>
    <row r="31" spans="1:16" ht="15.75" customHeight="1" x14ac:dyDescent="0.25">
      <c r="A31" s="13" t="s">
        <v>86</v>
      </c>
      <c r="B31" s="3"/>
      <c r="C31" s="3">
        <v>97600000</v>
      </c>
      <c r="D31" s="3">
        <v>141902765</v>
      </c>
      <c r="E31" s="3">
        <v>110700826</v>
      </c>
      <c r="F31" s="3">
        <v>262870886</v>
      </c>
      <c r="G31" s="15">
        <v>418507791</v>
      </c>
      <c r="H31" s="3"/>
      <c r="I31" s="3"/>
      <c r="J31" s="3"/>
      <c r="K31" s="3"/>
      <c r="L31" s="3"/>
      <c r="M31" s="3"/>
      <c r="N31" s="3"/>
      <c r="O31" s="3"/>
      <c r="P31" s="3"/>
    </row>
    <row r="32" spans="1:16" ht="15.75" customHeight="1" x14ac:dyDescent="0.25">
      <c r="A32" s="13" t="s">
        <v>87</v>
      </c>
      <c r="B32" s="3">
        <v>314213626</v>
      </c>
      <c r="C32" s="3">
        <v>195109953</v>
      </c>
      <c r="D32" s="3">
        <v>477533596</v>
      </c>
      <c r="E32" s="3">
        <v>560377784</v>
      </c>
      <c r="F32" s="3">
        <v>113908645</v>
      </c>
      <c r="G32" s="15">
        <v>215956069</v>
      </c>
      <c r="H32" s="3"/>
      <c r="I32" s="3"/>
      <c r="J32" s="3"/>
      <c r="K32" s="3"/>
      <c r="L32" s="3"/>
      <c r="M32" s="3"/>
      <c r="N32" s="3"/>
      <c r="O32" s="3"/>
      <c r="P32" s="3"/>
    </row>
    <row r="33" spans="1:16" ht="15.75" customHeight="1" x14ac:dyDescent="0.25">
      <c r="A33" s="13" t="s">
        <v>88</v>
      </c>
      <c r="B33" s="3">
        <v>57479123</v>
      </c>
      <c r="C33" s="3">
        <v>74041803</v>
      </c>
      <c r="D33" s="3">
        <v>48352229</v>
      </c>
      <c r="E33" s="3">
        <v>76337030</v>
      </c>
      <c r="F33" s="3">
        <v>101055429</v>
      </c>
      <c r="G33" s="15">
        <v>116220447</v>
      </c>
      <c r="H33" s="3"/>
      <c r="I33" s="3"/>
      <c r="J33" s="3"/>
      <c r="K33" s="3"/>
      <c r="L33" s="3"/>
      <c r="M33" s="3"/>
      <c r="N33" s="3"/>
      <c r="O33" s="3"/>
      <c r="P33" s="3"/>
    </row>
    <row r="34" spans="1:16" ht="15.75" customHeight="1" x14ac:dyDescent="0.25">
      <c r="A34" s="9" t="s">
        <v>89</v>
      </c>
      <c r="B34" s="3">
        <v>1012710862</v>
      </c>
      <c r="C34" s="3">
        <v>1346498530</v>
      </c>
      <c r="D34" s="3">
        <v>1538597655</v>
      </c>
      <c r="E34" s="3">
        <v>2176146734</v>
      </c>
      <c r="F34" s="3">
        <v>2190294344</v>
      </c>
      <c r="G34" s="15">
        <v>2397558620</v>
      </c>
      <c r="H34" s="3"/>
      <c r="I34" s="3"/>
      <c r="J34" s="3"/>
      <c r="K34" s="3"/>
      <c r="L34" s="3"/>
      <c r="M34" s="3"/>
      <c r="N34" s="3"/>
      <c r="O34" s="3"/>
      <c r="P34" s="3"/>
    </row>
    <row r="35" spans="1:16" ht="15.75" customHeight="1" x14ac:dyDescent="0.25">
      <c r="A35" s="13" t="s">
        <v>90</v>
      </c>
      <c r="B35" s="3">
        <v>10082773</v>
      </c>
      <c r="C35" s="3">
        <v>11552122</v>
      </c>
      <c r="D35" s="3">
        <v>15392699</v>
      </c>
      <c r="E35" s="3">
        <v>14168662</v>
      </c>
      <c r="F35" s="3">
        <v>20951765</v>
      </c>
      <c r="G35" s="15">
        <v>29028906</v>
      </c>
      <c r="H35" s="3"/>
      <c r="I35" s="3"/>
      <c r="J35" s="3"/>
      <c r="K35" s="3"/>
      <c r="L35" s="3"/>
      <c r="M35" s="3"/>
      <c r="N35" s="3"/>
      <c r="O35" s="3"/>
      <c r="P35" s="3"/>
    </row>
    <row r="36" spans="1:16" ht="15.75" customHeight="1" x14ac:dyDescent="0.25">
      <c r="A36" s="1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15.75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15.75" customHeight="1" x14ac:dyDescent="0.25">
      <c r="A38" s="1"/>
      <c r="B38" s="5">
        <f t="shared" ref="B38:G38" si="6">B27+B30</f>
        <v>1490184343</v>
      </c>
      <c r="C38" s="5">
        <f t="shared" si="6"/>
        <v>1768964484</v>
      </c>
      <c r="D38" s="5">
        <f t="shared" si="6"/>
        <v>2464276783</v>
      </c>
      <c r="E38" s="5">
        <f t="shared" si="6"/>
        <v>3180486905</v>
      </c>
      <c r="F38" s="5">
        <f t="shared" si="6"/>
        <v>4663203831</v>
      </c>
      <c r="G38" s="5">
        <f t="shared" si="6"/>
        <v>5240743676</v>
      </c>
      <c r="H38" s="3"/>
      <c r="I38" s="3"/>
      <c r="J38" s="3"/>
      <c r="K38" s="3"/>
      <c r="L38" s="3"/>
      <c r="M38" s="3"/>
      <c r="N38" s="3"/>
      <c r="O38" s="3"/>
      <c r="P38" s="3"/>
    </row>
    <row r="39" spans="1:16" ht="15.75" customHeight="1" x14ac:dyDescent="0.25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15.75" customHeight="1" x14ac:dyDescent="0.25">
      <c r="A40" s="4" t="s">
        <v>93</v>
      </c>
      <c r="B40" s="5">
        <f t="shared" ref="B40:G40" si="7">SUM(B41:B46)</f>
        <v>2141450558</v>
      </c>
      <c r="C40" s="5">
        <f t="shared" si="7"/>
        <v>2331632018</v>
      </c>
      <c r="D40" s="5">
        <f t="shared" si="7"/>
        <v>2355024263</v>
      </c>
      <c r="E40" s="5">
        <f t="shared" si="7"/>
        <v>2472511335</v>
      </c>
      <c r="F40" s="5">
        <f t="shared" si="7"/>
        <v>2685673400</v>
      </c>
      <c r="G40" s="5">
        <f t="shared" si="7"/>
        <v>3004341170</v>
      </c>
      <c r="H40" s="3"/>
      <c r="I40" s="3"/>
      <c r="J40" s="3"/>
      <c r="K40" s="3"/>
      <c r="L40" s="3"/>
      <c r="M40" s="3"/>
      <c r="N40" s="3"/>
      <c r="O40" s="3"/>
      <c r="P40" s="3"/>
    </row>
    <row r="41" spans="1:16" ht="15.75" customHeight="1" x14ac:dyDescent="0.25">
      <c r="A41" s="9" t="s">
        <v>94</v>
      </c>
      <c r="B41" s="3">
        <v>953400000</v>
      </c>
      <c r="C41" s="3">
        <v>1096410000</v>
      </c>
      <c r="D41" s="3">
        <v>1096410000</v>
      </c>
      <c r="E41" s="3">
        <v>1173158700</v>
      </c>
      <c r="F41" s="3">
        <v>1290474570</v>
      </c>
      <c r="G41" s="15">
        <v>1354998290</v>
      </c>
      <c r="H41" s="3"/>
      <c r="I41" s="3"/>
      <c r="J41" s="3"/>
      <c r="K41" s="3"/>
      <c r="L41" s="3"/>
      <c r="M41" s="3"/>
      <c r="N41" s="3"/>
      <c r="O41" s="3"/>
      <c r="P41" s="3"/>
    </row>
    <row r="42" spans="1:16" ht="15.75" customHeight="1" x14ac:dyDescent="0.25">
      <c r="A42" s="9" t="s">
        <v>95</v>
      </c>
      <c r="B42" s="3">
        <v>540000000</v>
      </c>
      <c r="C42" s="3">
        <v>540000000</v>
      </c>
      <c r="D42" s="3">
        <v>540000000</v>
      </c>
      <c r="E42" s="3">
        <v>540000000</v>
      </c>
      <c r="F42" s="3">
        <v>540000000</v>
      </c>
      <c r="G42" s="15">
        <v>540000000</v>
      </c>
      <c r="H42" s="3"/>
      <c r="I42" s="3"/>
      <c r="J42" s="3"/>
      <c r="K42" s="3"/>
      <c r="L42" s="3"/>
      <c r="M42" s="3"/>
      <c r="N42" s="3"/>
      <c r="O42" s="3"/>
      <c r="P42" s="3"/>
    </row>
    <row r="43" spans="1:16" ht="15.75" customHeight="1" x14ac:dyDescent="0.25">
      <c r="A43" s="9" t="s">
        <v>96</v>
      </c>
      <c r="B43" s="3">
        <v>-8535919</v>
      </c>
      <c r="C43" s="3">
        <v>-9666756</v>
      </c>
      <c r="D43" s="3">
        <v>-11730886</v>
      </c>
      <c r="E43" s="3">
        <v>-6577639</v>
      </c>
      <c r="F43" s="3">
        <v>-12809657</v>
      </c>
      <c r="G43" s="15">
        <v>-11950919</v>
      </c>
      <c r="H43" s="3"/>
      <c r="I43" s="3"/>
      <c r="J43" s="3"/>
      <c r="K43" s="3"/>
      <c r="L43" s="3"/>
      <c r="M43" s="3"/>
      <c r="N43" s="3"/>
      <c r="O43" s="3"/>
      <c r="P43" s="3"/>
    </row>
    <row r="44" spans="1:16" ht="15.75" customHeight="1" x14ac:dyDescent="0.25">
      <c r="A44" s="9" t="s">
        <v>97</v>
      </c>
      <c r="B44" s="3">
        <v>443160540</v>
      </c>
      <c r="C44" s="3">
        <v>494144216</v>
      </c>
      <c r="D44" s="3">
        <v>520409701</v>
      </c>
      <c r="E44" s="3">
        <v>558950664</v>
      </c>
      <c r="F44" s="3">
        <v>660502568</v>
      </c>
      <c r="G44" s="15">
        <v>917192775</v>
      </c>
      <c r="H44" s="3"/>
      <c r="I44" s="3"/>
      <c r="J44" s="3"/>
      <c r="K44" s="3"/>
      <c r="L44" s="3"/>
      <c r="M44" s="3"/>
      <c r="N44" s="3"/>
      <c r="O44" s="3"/>
      <c r="P44" s="3"/>
    </row>
    <row r="45" spans="1:16" ht="15.75" customHeight="1" x14ac:dyDescent="0.25">
      <c r="A45" s="9" t="s">
        <v>98</v>
      </c>
      <c r="B45" s="3">
        <v>9808796</v>
      </c>
      <c r="C45" s="3">
        <v>7127417</v>
      </c>
      <c r="D45" s="3">
        <v>6318307</v>
      </c>
      <c r="E45" s="3">
        <v>3362469</v>
      </c>
      <c r="F45" s="23">
        <v>3888778</v>
      </c>
      <c r="G45" s="15">
        <v>483883</v>
      </c>
      <c r="H45" s="3"/>
      <c r="I45" s="3"/>
      <c r="J45" s="3"/>
      <c r="K45" s="3"/>
      <c r="L45" s="3"/>
      <c r="M45" s="3"/>
      <c r="N45" s="3"/>
      <c r="O45" s="3"/>
      <c r="P45" s="3"/>
    </row>
    <row r="46" spans="1:16" ht="15.75" customHeight="1" x14ac:dyDescent="0.25">
      <c r="A46" s="9" t="s">
        <v>99</v>
      </c>
      <c r="B46" s="3">
        <v>203617141</v>
      </c>
      <c r="C46" s="3">
        <v>203617141</v>
      </c>
      <c r="D46" s="3">
        <v>203617141</v>
      </c>
      <c r="E46" s="3">
        <v>203617141</v>
      </c>
      <c r="F46" s="3">
        <v>203617141</v>
      </c>
      <c r="G46" s="15">
        <v>203617141</v>
      </c>
      <c r="H46" s="3"/>
      <c r="I46" s="3"/>
      <c r="J46" s="3"/>
      <c r="K46" s="3"/>
      <c r="L46" s="3"/>
      <c r="M46" s="3"/>
      <c r="N46" s="3"/>
      <c r="O46" s="3"/>
      <c r="P46" s="3"/>
    </row>
    <row r="47" spans="1:16" ht="15.75" customHeight="1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15.75" customHeight="1" x14ac:dyDescent="0.25">
      <c r="A48" s="1"/>
      <c r="B48" s="5">
        <f>B38+B40-1</f>
        <v>3631634900</v>
      </c>
      <c r="C48" s="5">
        <f t="shared" ref="C48:D48" si="8">C38+C40</f>
        <v>4100596502</v>
      </c>
      <c r="D48" s="5">
        <f t="shared" si="8"/>
        <v>4819301046</v>
      </c>
      <c r="E48" s="5">
        <f>E38+E40-2</f>
        <v>5652998238</v>
      </c>
      <c r="F48" s="5">
        <f>F38+F40+1</f>
        <v>7348877232</v>
      </c>
      <c r="G48" s="5">
        <f>G38+G40+1</f>
        <v>8245084847</v>
      </c>
      <c r="H48" s="3"/>
      <c r="I48" s="3"/>
      <c r="J48" s="3"/>
      <c r="K48" s="3"/>
      <c r="L48" s="3"/>
      <c r="M48" s="3"/>
      <c r="N48" s="3"/>
      <c r="O48" s="3"/>
      <c r="P48" s="3"/>
    </row>
    <row r="49" spans="1:16" ht="15.75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ht="15.75" customHeight="1" x14ac:dyDescent="0.25">
      <c r="A50" s="7" t="s">
        <v>100</v>
      </c>
      <c r="B50" s="34">
        <f t="shared" ref="B50:G50" si="9">B40/(B41/10)</f>
        <v>22.461197377805746</v>
      </c>
      <c r="C50" s="34">
        <f t="shared" si="9"/>
        <v>21.266059393839896</v>
      </c>
      <c r="D50" s="34">
        <f t="shared" si="9"/>
        <v>21.479412473436032</v>
      </c>
      <c r="E50" s="34">
        <f t="shared" si="9"/>
        <v>21.075676590047024</v>
      </c>
      <c r="F50" s="34">
        <f t="shared" si="9"/>
        <v>20.811517424942359</v>
      </c>
      <c r="G50" s="34">
        <f t="shared" si="9"/>
        <v>22.172287538458811</v>
      </c>
      <c r="H50" s="3"/>
      <c r="I50" s="3"/>
      <c r="J50" s="3"/>
      <c r="K50" s="3"/>
      <c r="L50" s="3"/>
      <c r="M50" s="3"/>
      <c r="N50" s="3"/>
      <c r="O50" s="3"/>
      <c r="P50" s="3"/>
    </row>
    <row r="51" spans="1:16" ht="15.75" customHeight="1" x14ac:dyDescent="0.25">
      <c r="A51" s="7" t="s">
        <v>101</v>
      </c>
      <c r="B51" s="5"/>
      <c r="C51" s="5"/>
      <c r="D51" s="5"/>
      <c r="E51" s="5"/>
      <c r="F51" s="5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ht="15.75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ht="15.75" customHeight="1" x14ac:dyDescent="0.25">
      <c r="B53" s="5"/>
      <c r="C53" s="5"/>
      <c r="D53" s="5"/>
      <c r="E53" s="5"/>
      <c r="F53" s="5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ht="15.75" customHeight="1" x14ac:dyDescent="0.25"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 ht="15.75" customHeight="1" x14ac:dyDescent="0.25">
      <c r="B55" s="1"/>
      <c r="C55" s="34"/>
      <c r="D55" s="1"/>
      <c r="E55" s="1"/>
      <c r="F55" s="1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ht="15.75" customHeight="1" x14ac:dyDescent="0.2"/>
    <row r="57" spans="1:16" ht="15.75" customHeight="1" x14ac:dyDescent="0.2"/>
    <row r="58" spans="1:16" ht="15.75" customHeight="1" x14ac:dyDescent="0.2"/>
    <row r="59" spans="1:16" ht="15.75" customHeight="1" x14ac:dyDescent="0.2"/>
    <row r="60" spans="1:16" ht="15.75" customHeight="1" x14ac:dyDescent="0.2"/>
    <row r="61" spans="1:16" ht="15.75" customHeight="1" x14ac:dyDescent="0.2"/>
    <row r="62" spans="1:16" ht="15.75" customHeight="1" x14ac:dyDescent="0.2"/>
    <row r="63" spans="1:16" ht="15.75" customHeight="1" x14ac:dyDescent="0.2"/>
    <row r="64" spans="1:1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32.125" customWidth="1"/>
    <col min="2" max="2" width="13.375" customWidth="1"/>
    <col min="3" max="6" width="14.75" customWidth="1"/>
    <col min="7" max="7" width="16.5" customWidth="1"/>
    <col min="8" max="8" width="11.125" customWidth="1"/>
    <col min="9" max="26" width="7.625" customWidth="1"/>
  </cols>
  <sheetData>
    <row r="1" spans="1:14" x14ac:dyDescent="0.25">
      <c r="A1" s="1" t="s">
        <v>0</v>
      </c>
    </row>
    <row r="2" spans="1:14" x14ac:dyDescent="0.25">
      <c r="A2" s="1" t="s">
        <v>5</v>
      </c>
    </row>
    <row r="3" spans="1:14" x14ac:dyDescent="0.25">
      <c r="A3" s="1" t="s">
        <v>2</v>
      </c>
    </row>
    <row r="4" spans="1:14" x14ac:dyDescent="0.25">
      <c r="B4" s="1">
        <v>2014</v>
      </c>
      <c r="C4" s="1">
        <v>2015</v>
      </c>
      <c r="D4" s="1">
        <v>2016</v>
      </c>
      <c r="E4" s="1">
        <v>2017</v>
      </c>
      <c r="F4" s="1">
        <v>2018</v>
      </c>
      <c r="G4" s="6">
        <v>2019</v>
      </c>
    </row>
    <row r="5" spans="1:14" x14ac:dyDescent="0.25">
      <c r="A5" s="7" t="s">
        <v>6</v>
      </c>
      <c r="B5" s="8">
        <v>480920683</v>
      </c>
      <c r="C5" s="8">
        <v>2935282617</v>
      </c>
      <c r="D5" s="8">
        <v>3018249952</v>
      </c>
      <c r="E5" s="8">
        <v>3351654004</v>
      </c>
      <c r="F5" s="8">
        <v>4119598956</v>
      </c>
      <c r="G5" s="10">
        <v>5673854848</v>
      </c>
      <c r="H5" s="8"/>
      <c r="I5" s="8"/>
      <c r="J5" s="8"/>
      <c r="K5" s="8"/>
      <c r="L5" s="8"/>
      <c r="M5" s="8"/>
      <c r="N5" s="8"/>
    </row>
    <row r="6" spans="1:14" x14ac:dyDescent="0.25">
      <c r="A6" s="9" t="s">
        <v>8</v>
      </c>
      <c r="B6" s="11">
        <v>378710815</v>
      </c>
      <c r="C6" s="11">
        <v>2352555145</v>
      </c>
      <c r="D6" s="11">
        <v>2487221227</v>
      </c>
      <c r="E6" s="11">
        <v>2787961443</v>
      </c>
      <c r="F6" s="11">
        <v>3427061464</v>
      </c>
      <c r="G6" s="10">
        <v>4818814160</v>
      </c>
      <c r="H6" s="8"/>
      <c r="I6" s="8"/>
      <c r="J6" s="8"/>
      <c r="K6" s="8"/>
      <c r="L6" s="8"/>
      <c r="M6" s="8"/>
      <c r="N6" s="8"/>
    </row>
    <row r="7" spans="1:14" x14ac:dyDescent="0.25">
      <c r="A7" s="7" t="s">
        <v>10</v>
      </c>
      <c r="B7" s="14">
        <f t="shared" ref="B7:G7" si="0">B5-B6</f>
        <v>102209868</v>
      </c>
      <c r="C7" s="14">
        <f t="shared" si="0"/>
        <v>582727472</v>
      </c>
      <c r="D7" s="14">
        <f t="shared" si="0"/>
        <v>531028725</v>
      </c>
      <c r="E7" s="14">
        <f t="shared" si="0"/>
        <v>563692561</v>
      </c>
      <c r="F7" s="14">
        <f t="shared" si="0"/>
        <v>692537492</v>
      </c>
      <c r="G7" s="14">
        <f t="shared" si="0"/>
        <v>855040688</v>
      </c>
      <c r="H7" s="8"/>
      <c r="I7" s="8"/>
      <c r="J7" s="8"/>
      <c r="K7" s="8"/>
      <c r="L7" s="8"/>
      <c r="M7" s="8"/>
      <c r="N7" s="8"/>
    </row>
    <row r="8" spans="1:14" x14ac:dyDescent="0.25">
      <c r="A8" s="17"/>
      <c r="B8" s="14"/>
      <c r="C8" s="14"/>
      <c r="D8" s="14"/>
      <c r="E8" s="14"/>
      <c r="F8" s="14"/>
      <c r="G8" s="8"/>
      <c r="H8" s="8"/>
      <c r="I8" s="8"/>
      <c r="J8" s="8"/>
      <c r="K8" s="8"/>
      <c r="L8" s="8"/>
      <c r="M8" s="8"/>
      <c r="N8" s="8"/>
    </row>
    <row r="9" spans="1:14" x14ac:dyDescent="0.25">
      <c r="A9" s="7" t="s">
        <v>15</v>
      </c>
      <c r="B9" s="14">
        <f t="shared" ref="B9:G9" si="1">SUM(B10:B11)</f>
        <v>18470715</v>
      </c>
      <c r="C9" s="14">
        <f t="shared" si="1"/>
        <v>187035306</v>
      </c>
      <c r="D9" s="14">
        <f t="shared" si="1"/>
        <v>188488821</v>
      </c>
      <c r="E9" s="14">
        <f t="shared" si="1"/>
        <v>192919021</v>
      </c>
      <c r="F9" s="14">
        <f t="shared" si="1"/>
        <v>205655395</v>
      </c>
      <c r="G9" s="14">
        <f t="shared" si="1"/>
        <v>269685067</v>
      </c>
      <c r="H9" s="8"/>
      <c r="I9" s="8"/>
      <c r="J9" s="8"/>
      <c r="K9" s="8"/>
      <c r="L9" s="8"/>
      <c r="M9" s="8"/>
      <c r="N9" s="8"/>
    </row>
    <row r="10" spans="1:14" x14ac:dyDescent="0.25">
      <c r="A10" s="13" t="s">
        <v>16</v>
      </c>
      <c r="B10" s="8">
        <v>2755964</v>
      </c>
      <c r="C10" s="8">
        <v>29110252</v>
      </c>
      <c r="D10" s="8">
        <v>31364359</v>
      </c>
      <c r="E10" s="8">
        <v>30428047</v>
      </c>
      <c r="F10" s="8">
        <v>170102381</v>
      </c>
      <c r="G10" s="10">
        <v>226096767</v>
      </c>
      <c r="H10" s="8"/>
      <c r="I10" s="8"/>
      <c r="J10" s="8"/>
      <c r="K10" s="8"/>
      <c r="L10" s="8"/>
      <c r="M10" s="8"/>
      <c r="N10" s="8"/>
    </row>
    <row r="11" spans="1:14" x14ac:dyDescent="0.25">
      <c r="A11" s="13" t="s">
        <v>19</v>
      </c>
      <c r="B11" s="8">
        <v>15714751</v>
      </c>
      <c r="C11" s="8">
        <v>157925054</v>
      </c>
      <c r="D11" s="8">
        <v>157124462</v>
      </c>
      <c r="E11" s="8">
        <v>162490974</v>
      </c>
      <c r="F11" s="8">
        <v>35553014</v>
      </c>
      <c r="G11" s="10">
        <v>43588300</v>
      </c>
      <c r="H11" s="8"/>
      <c r="I11" s="8"/>
      <c r="J11" s="8"/>
      <c r="K11" s="8"/>
      <c r="L11" s="8"/>
      <c r="M11" s="8"/>
      <c r="N11" s="8"/>
    </row>
    <row r="12" spans="1:14" x14ac:dyDescent="0.25">
      <c r="A12" s="13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25">
      <c r="A13" s="17" t="s">
        <v>21</v>
      </c>
      <c r="B13" s="14">
        <f t="shared" ref="B13:G13" si="2">B7-B9</f>
        <v>83739153</v>
      </c>
      <c r="C13" s="14">
        <f t="shared" si="2"/>
        <v>395692166</v>
      </c>
      <c r="D13" s="14">
        <f t="shared" si="2"/>
        <v>342539904</v>
      </c>
      <c r="E13" s="14">
        <f t="shared" si="2"/>
        <v>370773540</v>
      </c>
      <c r="F13" s="14">
        <f t="shared" si="2"/>
        <v>486882097</v>
      </c>
      <c r="G13" s="14">
        <f t="shared" si="2"/>
        <v>585355621</v>
      </c>
      <c r="H13" s="8"/>
      <c r="I13" s="8"/>
      <c r="J13" s="8"/>
      <c r="K13" s="8"/>
      <c r="L13" s="8"/>
      <c r="M13" s="8"/>
      <c r="N13" s="8"/>
    </row>
    <row r="14" spans="1:14" x14ac:dyDescent="0.25">
      <c r="A14" s="22" t="s">
        <v>27</v>
      </c>
      <c r="B14" s="14"/>
      <c r="C14" s="14"/>
      <c r="D14" s="14"/>
      <c r="E14" s="14"/>
      <c r="F14" s="14"/>
      <c r="G14" s="8"/>
      <c r="H14" s="8"/>
      <c r="I14" s="8"/>
      <c r="J14" s="8"/>
      <c r="K14" s="8"/>
      <c r="L14" s="8"/>
      <c r="M14" s="8"/>
      <c r="N14" s="8"/>
    </row>
    <row r="15" spans="1:14" x14ac:dyDescent="0.25">
      <c r="A15" s="13" t="s">
        <v>32</v>
      </c>
      <c r="B15" s="8">
        <v>49613038</v>
      </c>
      <c r="C15" s="8">
        <v>160108913</v>
      </c>
      <c r="D15" s="8">
        <v>109297208</v>
      </c>
      <c r="E15" s="8">
        <v>114482981</v>
      </c>
      <c r="F15" s="8">
        <v>171251891</v>
      </c>
      <c r="G15" s="10">
        <v>235991490</v>
      </c>
      <c r="H15" s="8"/>
      <c r="I15" s="8"/>
      <c r="J15" s="8"/>
      <c r="K15" s="8"/>
      <c r="L15" s="8"/>
      <c r="M15" s="8"/>
      <c r="N15" s="8"/>
    </row>
    <row r="16" spans="1:14" x14ac:dyDescent="0.25">
      <c r="A16" s="13" t="s">
        <v>35</v>
      </c>
      <c r="B16" s="8">
        <v>6681247</v>
      </c>
      <c r="C16" s="8">
        <v>3690682</v>
      </c>
      <c r="D16" s="8">
        <v>1700411</v>
      </c>
      <c r="E16" s="8">
        <v>3603434</v>
      </c>
      <c r="F16" s="8">
        <v>1771756</v>
      </c>
      <c r="G16" s="10">
        <v>1751890</v>
      </c>
      <c r="H16" s="8"/>
      <c r="I16" s="8"/>
      <c r="J16" s="8"/>
      <c r="K16" s="8"/>
      <c r="L16" s="8"/>
      <c r="M16" s="8"/>
      <c r="N16" s="8"/>
    </row>
    <row r="17" spans="1:14" x14ac:dyDescent="0.25">
      <c r="A17" s="13" t="s">
        <v>37</v>
      </c>
      <c r="B17" s="8"/>
      <c r="C17" s="8"/>
      <c r="D17" s="8"/>
      <c r="E17" s="8">
        <v>2019080</v>
      </c>
      <c r="F17" s="21">
        <v>10645824</v>
      </c>
      <c r="G17" s="10">
        <v>16368212</v>
      </c>
      <c r="H17" s="8"/>
      <c r="I17" s="8"/>
      <c r="J17" s="8"/>
      <c r="K17" s="8"/>
      <c r="L17" s="8"/>
      <c r="M17" s="8"/>
      <c r="N17" s="8"/>
    </row>
    <row r="18" spans="1:14" x14ac:dyDescent="0.25">
      <c r="A18" s="13" t="s">
        <v>38</v>
      </c>
      <c r="B18" s="8">
        <v>1687598</v>
      </c>
      <c r="C18" s="8">
        <v>219537</v>
      </c>
      <c r="D18" s="8">
        <v>1712475</v>
      </c>
      <c r="E18" s="8">
        <v>1530835</v>
      </c>
      <c r="F18" s="8">
        <v>1875109</v>
      </c>
      <c r="G18" s="10">
        <v>2519168</v>
      </c>
      <c r="H18" s="8"/>
      <c r="I18" s="8"/>
      <c r="J18" s="8"/>
      <c r="K18" s="8"/>
      <c r="L18" s="8"/>
      <c r="M18" s="8"/>
      <c r="N18" s="8"/>
    </row>
    <row r="19" spans="1:14" x14ac:dyDescent="0.25">
      <c r="A19" s="13" t="s">
        <v>41</v>
      </c>
      <c r="B19" s="8"/>
      <c r="C19" s="8"/>
      <c r="D19" s="8"/>
      <c r="E19" s="8"/>
      <c r="G19" s="8"/>
      <c r="H19" s="8"/>
      <c r="I19" s="8"/>
      <c r="J19" s="8"/>
      <c r="K19" s="8"/>
      <c r="L19" s="8"/>
      <c r="M19" s="8"/>
      <c r="N19" s="8"/>
    </row>
    <row r="20" spans="1:14" x14ac:dyDescent="0.25">
      <c r="A20" s="13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4" ht="15.75" customHeight="1" x14ac:dyDescent="0.25">
      <c r="A21" s="7" t="s">
        <v>42</v>
      </c>
      <c r="B21" s="14">
        <f>B13-B15+B19-B16-B18+B17</f>
        <v>25757270</v>
      </c>
      <c r="C21" s="14">
        <f>C13-C15+C19-C16+C18+C17</f>
        <v>232112108</v>
      </c>
      <c r="D21" s="14">
        <f t="shared" ref="D21:E21" si="3">D13-D15+D19+D16+D18+D17</f>
        <v>236655582</v>
      </c>
      <c r="E21" s="14">
        <f t="shared" si="3"/>
        <v>263443908</v>
      </c>
      <c r="F21" s="14">
        <f t="shared" ref="F21:G21" si="4">F13-F15+F17+F16+F18</f>
        <v>329922895</v>
      </c>
      <c r="G21" s="14">
        <f t="shared" si="4"/>
        <v>370003401</v>
      </c>
      <c r="H21" s="8"/>
      <c r="I21" s="8"/>
      <c r="J21" s="8"/>
      <c r="K21" s="8"/>
      <c r="L21" s="8"/>
      <c r="M21" s="8"/>
      <c r="N21" s="8"/>
    </row>
    <row r="22" spans="1:14" ht="15.75" customHeight="1" x14ac:dyDescent="0.25">
      <c r="A22" s="24" t="s">
        <v>53</v>
      </c>
      <c r="B22" s="8">
        <v>1226537</v>
      </c>
      <c r="C22" s="8">
        <v>-11052958</v>
      </c>
      <c r="D22" s="8"/>
      <c r="E22" s="8">
        <v>-998433</v>
      </c>
      <c r="F22" s="8">
        <v>1197728</v>
      </c>
      <c r="G22" s="10">
        <v>1708014</v>
      </c>
      <c r="H22" s="8"/>
      <c r="I22" s="8"/>
      <c r="J22" s="8"/>
      <c r="K22" s="8"/>
      <c r="L22" s="8"/>
      <c r="M22" s="8"/>
      <c r="N22" s="8"/>
    </row>
    <row r="23" spans="1:14" ht="15.75" customHeight="1" x14ac:dyDescent="0.25">
      <c r="A23" s="25" t="s">
        <v>58</v>
      </c>
      <c r="B23" s="8"/>
      <c r="C23" s="8"/>
      <c r="D23" s="8"/>
      <c r="E23" s="8"/>
      <c r="F23" s="8"/>
      <c r="G23" s="10">
        <v>97102757</v>
      </c>
      <c r="H23" s="8"/>
      <c r="I23" s="8"/>
      <c r="J23" s="8"/>
      <c r="K23" s="8"/>
      <c r="L23" s="8"/>
      <c r="M23" s="8"/>
      <c r="N23" s="8"/>
    </row>
    <row r="24" spans="1:14" ht="15.75" customHeight="1" x14ac:dyDescent="0.25">
      <c r="A24" s="7" t="s">
        <v>61</v>
      </c>
      <c r="B24" s="14">
        <f>B21-B22</f>
        <v>24530733</v>
      </c>
      <c r="C24" s="14">
        <f t="shared" ref="C24:E24" si="5">C21+C22</f>
        <v>221059150</v>
      </c>
      <c r="D24" s="14">
        <f t="shared" si="5"/>
        <v>236655582</v>
      </c>
      <c r="E24" s="14">
        <f t="shared" si="5"/>
        <v>262445475</v>
      </c>
      <c r="F24" s="14">
        <f>F21-F22</f>
        <v>328725167</v>
      </c>
      <c r="G24" s="14">
        <f>G21-G22+G23</f>
        <v>465398144</v>
      </c>
      <c r="H24" s="8"/>
      <c r="I24" s="8"/>
      <c r="J24" s="8"/>
      <c r="K24" s="8"/>
      <c r="L24" s="8"/>
      <c r="M24" s="8"/>
      <c r="N24" s="8"/>
    </row>
    <row r="25" spans="1:14" ht="15.75" customHeight="1" x14ac:dyDescent="0.25">
      <c r="A25" s="24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ht="15.75" customHeight="1" x14ac:dyDescent="0.25">
      <c r="A26" s="4" t="s">
        <v>69</v>
      </c>
      <c r="B26" s="14">
        <f t="shared" ref="B26:G26" si="6">SUM(B27:B28)</f>
        <v>-4224758</v>
      </c>
      <c r="C26" s="14">
        <f t="shared" si="6"/>
        <v>-27065475</v>
      </c>
      <c r="D26" s="14">
        <f t="shared" si="6"/>
        <v>-34964496</v>
      </c>
      <c r="E26" s="14">
        <f t="shared" si="6"/>
        <v>-37514813</v>
      </c>
      <c r="F26" s="14">
        <f t="shared" si="6"/>
        <v>-51199458</v>
      </c>
      <c r="G26" s="14">
        <f t="shared" si="6"/>
        <v>-53850997</v>
      </c>
      <c r="H26" s="8"/>
      <c r="I26" s="8"/>
      <c r="J26" s="8"/>
      <c r="K26" s="8"/>
      <c r="L26" s="8"/>
      <c r="M26" s="8"/>
      <c r="N26" s="8"/>
    </row>
    <row r="27" spans="1:14" ht="15.75" customHeight="1" x14ac:dyDescent="0.25">
      <c r="A27" s="13" t="s">
        <v>74</v>
      </c>
      <c r="B27" s="8">
        <v>-3186116</v>
      </c>
      <c r="C27" s="8">
        <v>-29746854</v>
      </c>
      <c r="D27" s="8">
        <v>-35773606</v>
      </c>
      <c r="E27" s="8">
        <v>-40470652</v>
      </c>
      <c r="F27" s="8">
        <v>-50673148</v>
      </c>
      <c r="G27" s="10">
        <v>-57255893</v>
      </c>
      <c r="H27" s="8"/>
      <c r="I27" s="8"/>
      <c r="J27" s="8"/>
      <c r="K27" s="8"/>
      <c r="L27" s="8"/>
      <c r="M27" s="8"/>
      <c r="N27" s="8"/>
    </row>
    <row r="28" spans="1:14" ht="15.75" customHeight="1" x14ac:dyDescent="0.25">
      <c r="A28" s="13" t="s">
        <v>75</v>
      </c>
      <c r="B28" s="8">
        <v>-1038642</v>
      </c>
      <c r="C28" s="8">
        <v>2681379</v>
      </c>
      <c r="D28" s="8">
        <v>809110</v>
      </c>
      <c r="E28" s="8">
        <v>2955839</v>
      </c>
      <c r="F28" s="8">
        <v>-526310</v>
      </c>
      <c r="G28" s="10">
        <v>3404896</v>
      </c>
      <c r="H28" s="8"/>
      <c r="I28" s="8"/>
      <c r="J28" s="8"/>
      <c r="K28" s="8"/>
      <c r="L28" s="8"/>
      <c r="M28" s="8"/>
      <c r="N28" s="8"/>
    </row>
    <row r="29" spans="1:14" ht="15.75" customHeight="1" x14ac:dyDescent="0.25">
      <c r="A29" s="7" t="s">
        <v>77</v>
      </c>
      <c r="B29" s="29">
        <f t="shared" ref="B29:C29" si="7">B24+B26+1</f>
        <v>20305976</v>
      </c>
      <c r="C29" s="29">
        <f t="shared" si="7"/>
        <v>193993676</v>
      </c>
      <c r="D29" s="29">
        <f>D24+D26</f>
        <v>201691086</v>
      </c>
      <c r="E29" s="29">
        <f>E24+E26+1</f>
        <v>224930663</v>
      </c>
      <c r="F29" s="29">
        <f t="shared" ref="F29:G29" si="8">F24+F26</f>
        <v>277525709</v>
      </c>
      <c r="G29" s="29">
        <f t="shared" si="8"/>
        <v>411547147</v>
      </c>
      <c r="H29" s="8"/>
      <c r="I29" s="8"/>
      <c r="J29" s="8"/>
      <c r="K29" s="8"/>
      <c r="L29" s="8"/>
      <c r="M29" s="8"/>
      <c r="N29" s="8"/>
    </row>
    <row r="30" spans="1:14" ht="15.75" customHeight="1" x14ac:dyDescent="0.25">
      <c r="A30" s="1"/>
      <c r="B30" s="1"/>
      <c r="C30" s="1"/>
      <c r="D30" s="5"/>
      <c r="E30" s="5"/>
      <c r="F30" s="5"/>
      <c r="G30" s="8"/>
      <c r="H30" s="8"/>
      <c r="I30" s="8"/>
      <c r="J30" s="8"/>
      <c r="K30" s="8"/>
      <c r="L30" s="8"/>
      <c r="M30" s="8"/>
      <c r="N30" s="8"/>
    </row>
    <row r="31" spans="1:14" ht="15.75" customHeight="1" x14ac:dyDescent="0.25">
      <c r="A31" s="7" t="s">
        <v>84</v>
      </c>
      <c r="B31" s="30">
        <f>B29/('1'!B41/10)</f>
        <v>0.21298485420599958</v>
      </c>
      <c r="C31" s="30">
        <f>C29/('1'!C41/10)</f>
        <v>1.7693533988197845</v>
      </c>
      <c r="D31" s="30">
        <f>D29/('1'!D41/10)</f>
        <v>1.8395589788491531</v>
      </c>
      <c r="E31" s="30">
        <f>E29/('1'!E41/10)</f>
        <v>1.9173080590034408</v>
      </c>
      <c r="F31" s="30">
        <f>F29/('1'!F41/10)</f>
        <v>2.1505709252372172</v>
      </c>
      <c r="G31" s="30">
        <f>G29/('1'!G41/10)</f>
        <v>3.0372521503329719</v>
      </c>
      <c r="H31" s="8"/>
      <c r="I31" s="8"/>
      <c r="J31" s="8"/>
      <c r="K31" s="8"/>
      <c r="L31" s="8"/>
      <c r="M31" s="8"/>
      <c r="N31" s="8"/>
    </row>
    <row r="32" spans="1:14" ht="15.75" customHeight="1" x14ac:dyDescent="0.25">
      <c r="A32" s="22" t="s">
        <v>91</v>
      </c>
      <c r="B32" s="3">
        <f>'1'!B41/10</f>
        <v>95340000</v>
      </c>
      <c r="C32" s="3">
        <f>'1'!C41/10</f>
        <v>109641000</v>
      </c>
      <c r="D32" s="3">
        <f>'1'!D41/10</f>
        <v>109641000</v>
      </c>
      <c r="E32" s="3">
        <f>'1'!E41/10</f>
        <v>117315870</v>
      </c>
      <c r="F32" s="3">
        <f>'1'!F41/10</f>
        <v>129047457</v>
      </c>
      <c r="G32" s="3">
        <f>'1'!G41/10</f>
        <v>135499829</v>
      </c>
      <c r="H32" s="8"/>
      <c r="I32" s="8"/>
      <c r="J32" s="8"/>
      <c r="K32" s="8"/>
      <c r="L32" s="8"/>
      <c r="M32" s="8"/>
      <c r="N32" s="8"/>
    </row>
    <row r="33" spans="1:14" ht="15.75" customHeight="1" x14ac:dyDescent="0.25">
      <c r="A33" s="24"/>
      <c r="G33" s="8"/>
      <c r="H33" s="8"/>
      <c r="I33" s="8"/>
      <c r="J33" s="8"/>
      <c r="K33" s="8"/>
      <c r="L33" s="8"/>
      <c r="M33" s="8"/>
      <c r="N33" s="8"/>
    </row>
    <row r="34" spans="1:14" ht="15.75" customHeight="1" x14ac:dyDescent="0.25">
      <c r="G34" s="8"/>
      <c r="H34" s="8"/>
      <c r="I34" s="8"/>
      <c r="J34" s="8"/>
      <c r="K34" s="8"/>
      <c r="L34" s="8"/>
      <c r="M34" s="8"/>
      <c r="N34" s="8"/>
    </row>
    <row r="35" spans="1:14" ht="15.75" customHeight="1" x14ac:dyDescent="0.25">
      <c r="G35" s="8"/>
      <c r="H35" s="8"/>
      <c r="I35" s="8"/>
      <c r="J35" s="8"/>
      <c r="K35" s="8"/>
      <c r="L35" s="8"/>
      <c r="M35" s="8"/>
      <c r="N35" s="8"/>
    </row>
    <row r="36" spans="1:14" ht="15.75" customHeight="1" x14ac:dyDescent="0.25">
      <c r="G36" s="8"/>
      <c r="H36" s="8"/>
      <c r="I36" s="8"/>
      <c r="J36" s="8"/>
      <c r="K36" s="8"/>
      <c r="L36" s="8"/>
      <c r="M36" s="8"/>
      <c r="N36" s="8"/>
    </row>
    <row r="37" spans="1:14" ht="15.75" customHeight="1" x14ac:dyDescent="0.25">
      <c r="G37" s="8"/>
      <c r="H37" s="8"/>
      <c r="I37" s="8"/>
      <c r="J37" s="8"/>
      <c r="K37" s="8"/>
      <c r="L37" s="8"/>
      <c r="M37" s="8"/>
      <c r="N37" s="8"/>
    </row>
    <row r="38" spans="1:14" ht="15.75" customHeight="1" x14ac:dyDescent="0.25">
      <c r="G38" s="8"/>
      <c r="H38" s="8"/>
      <c r="I38" s="8"/>
      <c r="J38" s="8"/>
      <c r="K38" s="8"/>
      <c r="L38" s="8"/>
      <c r="M38" s="8"/>
      <c r="N38" s="8"/>
    </row>
    <row r="39" spans="1:14" ht="15.75" customHeight="1" x14ac:dyDescent="0.25">
      <c r="G39" s="8"/>
      <c r="H39" s="8"/>
      <c r="I39" s="8"/>
      <c r="J39" s="8"/>
      <c r="K39" s="8"/>
      <c r="L39" s="8"/>
      <c r="M39" s="8"/>
      <c r="N39" s="8"/>
    </row>
    <row r="40" spans="1:14" ht="15.75" customHeight="1" x14ac:dyDescent="0.25">
      <c r="G40" s="8"/>
      <c r="H40" s="8"/>
      <c r="I40" s="8"/>
      <c r="J40" s="8"/>
      <c r="K40" s="8"/>
      <c r="L40" s="8"/>
      <c r="M40" s="8"/>
      <c r="N40" s="8"/>
    </row>
    <row r="41" spans="1:14" ht="15.75" customHeight="1" x14ac:dyDescent="0.25">
      <c r="G41" s="8"/>
      <c r="H41" s="8"/>
      <c r="I41" s="8"/>
      <c r="J41" s="8"/>
      <c r="K41" s="8"/>
      <c r="L41" s="8"/>
      <c r="M41" s="8"/>
      <c r="N41" s="8"/>
    </row>
    <row r="42" spans="1:14" ht="15.75" customHeight="1" x14ac:dyDescent="0.25">
      <c r="G42" s="8"/>
      <c r="H42" s="8"/>
      <c r="I42" s="8"/>
      <c r="J42" s="8"/>
      <c r="K42" s="8"/>
      <c r="L42" s="8"/>
      <c r="M42" s="8"/>
      <c r="N42" s="8"/>
    </row>
    <row r="43" spans="1:14" ht="15.75" customHeight="1" x14ac:dyDescent="0.25">
      <c r="G43" s="8"/>
      <c r="H43" s="8"/>
      <c r="I43" s="8"/>
      <c r="J43" s="8"/>
      <c r="K43" s="8"/>
      <c r="L43" s="8"/>
      <c r="M43" s="8"/>
      <c r="N43" s="8"/>
    </row>
    <row r="44" spans="1:14" ht="15.75" customHeight="1" x14ac:dyDescent="0.25">
      <c r="G44" s="8"/>
      <c r="H44" s="8"/>
      <c r="I44" s="8"/>
      <c r="J44" s="8"/>
      <c r="K44" s="8"/>
      <c r="L44" s="8"/>
      <c r="M44" s="8"/>
      <c r="N44" s="8"/>
    </row>
    <row r="45" spans="1:14" ht="15.75" customHeight="1" x14ac:dyDescent="0.25">
      <c r="G45" s="8"/>
      <c r="H45" s="8"/>
      <c r="I45" s="8"/>
      <c r="J45" s="8"/>
      <c r="K45" s="8"/>
      <c r="L45" s="8"/>
      <c r="M45" s="8"/>
      <c r="N45" s="8"/>
    </row>
    <row r="46" spans="1:14" ht="15.75" customHeight="1" x14ac:dyDescent="0.25">
      <c r="G46" s="8"/>
      <c r="H46" s="8"/>
      <c r="I46" s="8"/>
      <c r="J46" s="8"/>
      <c r="K46" s="8"/>
      <c r="L46" s="8"/>
      <c r="M46" s="8"/>
      <c r="N46" s="8"/>
    </row>
    <row r="47" spans="1:14" ht="15.75" customHeight="1" x14ac:dyDescent="0.25">
      <c r="G47" s="8"/>
      <c r="H47" s="8"/>
      <c r="I47" s="8"/>
      <c r="J47" s="8"/>
      <c r="K47" s="8"/>
      <c r="L47" s="8"/>
      <c r="M47" s="8"/>
      <c r="N47" s="8"/>
    </row>
    <row r="48" spans="1:14" ht="15.75" customHeight="1" x14ac:dyDescent="0.25">
      <c r="G48" s="8"/>
      <c r="H48" s="8"/>
      <c r="I48" s="8"/>
      <c r="J48" s="8"/>
      <c r="K48" s="8"/>
      <c r="L48" s="8"/>
      <c r="M48" s="8"/>
      <c r="N48" s="8"/>
    </row>
    <row r="49" spans="1:14" ht="15.75" customHeight="1" x14ac:dyDescent="0.25">
      <c r="G49" s="8"/>
      <c r="H49" s="8"/>
      <c r="I49" s="8"/>
      <c r="J49" s="8"/>
      <c r="K49" s="8"/>
      <c r="L49" s="8"/>
      <c r="M49" s="8"/>
      <c r="N49" s="8"/>
    </row>
    <row r="50" spans="1:14" ht="15.75" customHeight="1" x14ac:dyDescent="0.25">
      <c r="G50" s="8"/>
      <c r="H50" s="8"/>
      <c r="I50" s="8"/>
      <c r="J50" s="8"/>
      <c r="K50" s="8"/>
      <c r="L50" s="8"/>
      <c r="M50" s="8"/>
      <c r="N50" s="8"/>
    </row>
    <row r="51" spans="1:14" ht="15.75" customHeight="1" x14ac:dyDescent="0.2"/>
    <row r="52" spans="1:14" ht="15.75" customHeight="1" x14ac:dyDescent="0.2"/>
    <row r="53" spans="1:14" ht="15.75" customHeight="1" x14ac:dyDescent="0.2"/>
    <row r="54" spans="1:14" ht="15.75" customHeight="1" x14ac:dyDescent="0.25">
      <c r="A54" s="13"/>
      <c r="B54" s="13"/>
    </row>
    <row r="55" spans="1:14" ht="15.75" customHeight="1" x14ac:dyDescent="0.2"/>
    <row r="56" spans="1:14" ht="15.75" customHeight="1" x14ac:dyDescent="0.2"/>
    <row r="57" spans="1:14" ht="15.75" customHeight="1" x14ac:dyDescent="0.2"/>
    <row r="58" spans="1:14" ht="15.75" customHeight="1" x14ac:dyDescent="0.2"/>
    <row r="59" spans="1:14" ht="15.75" customHeight="1" x14ac:dyDescent="0.2"/>
    <row r="60" spans="1:14" ht="15.75" customHeight="1" x14ac:dyDescent="0.2"/>
    <row r="61" spans="1:14" ht="15.75" customHeight="1" x14ac:dyDescent="0.2"/>
    <row r="62" spans="1:14" ht="15.75" customHeight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20" sqref="A20"/>
    </sheetView>
  </sheetViews>
  <sheetFormatPr defaultColWidth="12.625" defaultRowHeight="15" customHeight="1" x14ac:dyDescent="0.2"/>
  <cols>
    <col min="1" max="1" width="39.375" customWidth="1"/>
    <col min="2" max="3" width="15.75" customWidth="1"/>
    <col min="4" max="4" width="12.625" customWidth="1"/>
    <col min="5" max="5" width="15.75" customWidth="1"/>
    <col min="6" max="6" width="16.375" customWidth="1"/>
    <col min="7" max="7" width="12.75" customWidth="1"/>
    <col min="8" max="8" width="11.875" customWidth="1"/>
    <col min="9" max="26" width="7.625" customWidth="1"/>
  </cols>
  <sheetData>
    <row r="1" spans="1:8" x14ac:dyDescent="0.25">
      <c r="A1" s="1" t="s">
        <v>0</v>
      </c>
      <c r="B1" s="3"/>
      <c r="C1" s="3"/>
      <c r="D1" s="3"/>
      <c r="E1" s="3"/>
      <c r="F1" s="3"/>
      <c r="G1" s="3"/>
    </row>
    <row r="2" spans="1:8" x14ac:dyDescent="0.25">
      <c r="A2" s="1" t="s">
        <v>9</v>
      </c>
    </row>
    <row r="3" spans="1:8" x14ac:dyDescent="0.25">
      <c r="A3" s="1" t="s">
        <v>2</v>
      </c>
    </row>
    <row r="4" spans="1:8" x14ac:dyDescent="0.25">
      <c r="B4" s="1">
        <v>2014</v>
      </c>
      <c r="C4" s="1">
        <v>2015</v>
      </c>
      <c r="D4" s="1">
        <v>2016</v>
      </c>
      <c r="E4" s="1">
        <v>2017</v>
      </c>
      <c r="F4" s="1">
        <v>2018</v>
      </c>
      <c r="G4" s="12">
        <v>2019</v>
      </c>
    </row>
    <row r="5" spans="1:8" x14ac:dyDescent="0.25">
      <c r="A5" s="7" t="s">
        <v>11</v>
      </c>
    </row>
    <row r="6" spans="1:8" x14ac:dyDescent="0.25">
      <c r="A6" s="13" t="s">
        <v>12</v>
      </c>
      <c r="B6" s="8">
        <v>3246838341</v>
      </c>
      <c r="C6" s="8">
        <v>2946963541</v>
      </c>
      <c r="D6" s="8">
        <v>2836342551</v>
      </c>
      <c r="E6" s="8">
        <v>3328108509</v>
      </c>
      <c r="F6" s="8">
        <v>3992426281</v>
      </c>
      <c r="G6" s="15">
        <v>5693380431</v>
      </c>
      <c r="H6" s="3"/>
    </row>
    <row r="7" spans="1:8" x14ac:dyDescent="0.25">
      <c r="A7" s="13" t="s">
        <v>13</v>
      </c>
      <c r="B7" s="8"/>
      <c r="C7" s="8"/>
      <c r="D7" s="8"/>
      <c r="E7" s="8">
        <v>2185040</v>
      </c>
      <c r="F7" s="8">
        <v>15907680</v>
      </c>
      <c r="G7" s="15">
        <v>20383160</v>
      </c>
      <c r="H7" s="3"/>
    </row>
    <row r="8" spans="1:8" x14ac:dyDescent="0.25">
      <c r="A8" s="13" t="s">
        <v>14</v>
      </c>
      <c r="B8" s="8">
        <v>42117853</v>
      </c>
      <c r="C8" s="8">
        <v>296181</v>
      </c>
      <c r="D8" s="8">
        <v>1411899</v>
      </c>
      <c r="E8" s="8">
        <v>802097</v>
      </c>
      <c r="F8" s="8">
        <v>519115</v>
      </c>
      <c r="G8" s="15">
        <v>537903</v>
      </c>
      <c r="H8" s="3"/>
    </row>
    <row r="9" spans="1:8" ht="15.75" x14ac:dyDescent="0.25">
      <c r="A9" s="16"/>
      <c r="B9" s="18">
        <f t="shared" ref="B9:G9" si="0">SUM(B6:B8)</f>
        <v>3288956194</v>
      </c>
      <c r="C9" s="18">
        <f t="shared" si="0"/>
        <v>2947259722</v>
      </c>
      <c r="D9" s="18">
        <f t="shared" si="0"/>
        <v>2837754450</v>
      </c>
      <c r="E9" s="18">
        <f t="shared" si="0"/>
        <v>3331095646</v>
      </c>
      <c r="F9" s="18">
        <f t="shared" si="0"/>
        <v>4008853076</v>
      </c>
      <c r="G9" s="18">
        <f t="shared" si="0"/>
        <v>5714301494</v>
      </c>
      <c r="H9" s="19"/>
    </row>
    <row r="10" spans="1:8" ht="15.75" x14ac:dyDescent="0.25">
      <c r="A10" s="16"/>
      <c r="B10" s="14"/>
      <c r="C10" s="14"/>
      <c r="D10" s="14"/>
      <c r="E10" s="14"/>
      <c r="F10" s="14"/>
      <c r="G10" s="5"/>
      <c r="H10" s="5"/>
    </row>
    <row r="11" spans="1:8" ht="15.75" x14ac:dyDescent="0.25">
      <c r="A11" s="16" t="s">
        <v>17</v>
      </c>
      <c r="B11" s="14"/>
      <c r="C11" s="14"/>
      <c r="D11" s="14"/>
      <c r="E11" s="14"/>
      <c r="F11" s="14"/>
      <c r="G11" s="5"/>
      <c r="H11" s="5"/>
    </row>
    <row r="12" spans="1:8" ht="15.75" x14ac:dyDescent="0.25">
      <c r="A12" s="20" t="s">
        <v>18</v>
      </c>
      <c r="B12" s="8">
        <v>2066904980</v>
      </c>
      <c r="C12" s="8">
        <v>1712491389</v>
      </c>
      <c r="D12" s="8">
        <v>1537583219</v>
      </c>
      <c r="E12" s="8">
        <v>1836506263</v>
      </c>
      <c r="F12" s="8">
        <v>2411436750</v>
      </c>
      <c r="G12" s="21">
        <v>3475465240</v>
      </c>
      <c r="H12" s="5"/>
    </row>
    <row r="13" spans="1:8" ht="15.75" x14ac:dyDescent="0.25">
      <c r="A13" s="20" t="s">
        <v>20</v>
      </c>
      <c r="B13" s="8">
        <v>282768773</v>
      </c>
      <c r="C13" s="8">
        <v>337384236</v>
      </c>
      <c r="D13" s="8">
        <v>390164685</v>
      </c>
      <c r="E13" s="8">
        <v>475645092</v>
      </c>
      <c r="F13" s="8">
        <v>500641313</v>
      </c>
      <c r="G13" s="21">
        <v>624710570</v>
      </c>
      <c r="H13" s="5"/>
    </row>
    <row r="14" spans="1:8" ht="15.75" x14ac:dyDescent="0.25">
      <c r="A14" s="20" t="s">
        <v>22</v>
      </c>
      <c r="B14" s="8">
        <v>212240566</v>
      </c>
      <c r="C14" s="8">
        <v>191925571</v>
      </c>
      <c r="D14" s="8">
        <v>286274988</v>
      </c>
      <c r="E14" s="8">
        <v>275004388</v>
      </c>
      <c r="F14" s="8">
        <v>314157431</v>
      </c>
      <c r="G14" s="21">
        <v>447666085</v>
      </c>
      <c r="H14" s="5"/>
    </row>
    <row r="15" spans="1:8" ht="15.75" x14ac:dyDescent="0.25">
      <c r="A15" s="20" t="s">
        <v>23</v>
      </c>
      <c r="B15" s="8">
        <v>126176263</v>
      </c>
      <c r="C15" s="8">
        <v>141063280</v>
      </c>
      <c r="D15" s="8">
        <v>154107026</v>
      </c>
      <c r="E15" s="8">
        <v>146185223</v>
      </c>
      <c r="F15" s="8">
        <v>143663565</v>
      </c>
      <c r="G15" s="21">
        <v>203423170</v>
      </c>
      <c r="H15" s="5"/>
    </row>
    <row r="16" spans="1:8" ht="15.75" x14ac:dyDescent="0.25">
      <c r="A16" s="20" t="s">
        <v>24</v>
      </c>
      <c r="B16" s="8">
        <v>34632092</v>
      </c>
      <c r="C16" s="8">
        <v>29110252</v>
      </c>
      <c r="D16" s="8">
        <v>31364359</v>
      </c>
      <c r="E16" s="8">
        <v>30428047</v>
      </c>
      <c r="F16" s="8">
        <v>35553014</v>
      </c>
      <c r="G16" s="21">
        <v>43588300</v>
      </c>
      <c r="H16" s="5"/>
    </row>
    <row r="17" spans="1:8" ht="15.75" x14ac:dyDescent="0.25">
      <c r="A17" s="20" t="s">
        <v>26</v>
      </c>
      <c r="B17" s="8">
        <v>228198855</v>
      </c>
      <c r="C17" s="8">
        <v>143399065</v>
      </c>
      <c r="D17" s="8">
        <v>109297208</v>
      </c>
      <c r="E17" s="8">
        <v>114482981</v>
      </c>
      <c r="F17" s="8">
        <v>171251891</v>
      </c>
      <c r="G17" s="21">
        <v>235991490</v>
      </c>
      <c r="H17" s="5"/>
    </row>
    <row r="18" spans="1:8" ht="15.75" x14ac:dyDescent="0.25">
      <c r="A18" s="20" t="s">
        <v>28</v>
      </c>
      <c r="B18" s="8">
        <v>-35983440</v>
      </c>
      <c r="C18" s="8">
        <v>-17380725</v>
      </c>
      <c r="D18" s="8">
        <v>18538759</v>
      </c>
      <c r="E18" s="8">
        <v>2071083</v>
      </c>
      <c r="F18" s="8">
        <v>43485367</v>
      </c>
      <c r="G18" s="21">
        <v>38080225</v>
      </c>
      <c r="H18" s="5"/>
    </row>
    <row r="19" spans="1:8" ht="15.75" x14ac:dyDescent="0.25">
      <c r="A19" s="20" t="s">
        <v>30</v>
      </c>
      <c r="B19" s="8"/>
      <c r="C19" s="8"/>
      <c r="D19" s="8"/>
      <c r="E19" s="8">
        <v>-14976680</v>
      </c>
      <c r="F19" s="8">
        <v>2225280</v>
      </c>
      <c r="G19" s="21">
        <v>2080320</v>
      </c>
      <c r="H19" s="5"/>
    </row>
    <row r="20" spans="1:8" ht="15.75" x14ac:dyDescent="0.25">
      <c r="A20" s="20" t="s">
        <v>31</v>
      </c>
      <c r="B20" s="8">
        <v>3116732</v>
      </c>
      <c r="C20" s="8">
        <v>-219537</v>
      </c>
      <c r="D20" s="8">
        <v>-1712475</v>
      </c>
      <c r="E20" s="8">
        <v>-1530835</v>
      </c>
      <c r="F20" s="8">
        <v>-1875109</v>
      </c>
      <c r="G20" s="21">
        <v>-2519168</v>
      </c>
      <c r="H20" s="5"/>
    </row>
    <row r="21" spans="1:8" ht="15.75" customHeight="1" x14ac:dyDescent="0.25">
      <c r="A21" s="20" t="s">
        <v>34</v>
      </c>
      <c r="B21" s="8">
        <v>35464874</v>
      </c>
      <c r="C21" s="8">
        <v>28277505</v>
      </c>
      <c r="D21" s="8">
        <v>31933029</v>
      </c>
      <c r="E21" s="8">
        <v>41694689</v>
      </c>
      <c r="F21" s="8">
        <v>43890046</v>
      </c>
      <c r="G21" s="21">
        <v>49178752</v>
      </c>
      <c r="H21" s="5"/>
    </row>
    <row r="22" spans="1:8" ht="15.75" customHeight="1" x14ac:dyDescent="0.25">
      <c r="A22" s="20"/>
      <c r="B22" s="14">
        <f t="shared" ref="B22:G22" si="1">SUM(B12:B21)</f>
        <v>2953519695</v>
      </c>
      <c r="C22" s="14">
        <f t="shared" si="1"/>
        <v>2566051036</v>
      </c>
      <c r="D22" s="14">
        <f t="shared" si="1"/>
        <v>2557550798</v>
      </c>
      <c r="E22" s="14">
        <f t="shared" si="1"/>
        <v>2905510251</v>
      </c>
      <c r="F22" s="14">
        <f t="shared" si="1"/>
        <v>3664429548</v>
      </c>
      <c r="G22" s="14">
        <f t="shared" si="1"/>
        <v>5117664984</v>
      </c>
      <c r="H22" s="5"/>
    </row>
    <row r="23" spans="1:8" ht="15.75" customHeight="1" x14ac:dyDescent="0.25">
      <c r="A23" s="16" t="s">
        <v>39</v>
      </c>
      <c r="B23" s="14">
        <f t="shared" ref="B23:C23" si="2">B9-B22</f>
        <v>335436499</v>
      </c>
      <c r="C23" s="14">
        <f t="shared" si="2"/>
        <v>381208686</v>
      </c>
      <c r="D23" s="14">
        <f>D9-D22+1</f>
        <v>280203653</v>
      </c>
      <c r="E23" s="14">
        <f t="shared" ref="E23:G23" si="3">E9-E22</f>
        <v>425585395</v>
      </c>
      <c r="F23" s="14">
        <f t="shared" si="3"/>
        <v>344423528</v>
      </c>
      <c r="G23" s="14">
        <f t="shared" si="3"/>
        <v>596636510</v>
      </c>
    </row>
    <row r="24" spans="1:8" ht="15.75" customHeight="1" x14ac:dyDescent="0.25">
      <c r="A24" s="7" t="s">
        <v>43</v>
      </c>
      <c r="B24" s="8"/>
      <c r="C24" s="8"/>
      <c r="D24" s="8"/>
      <c r="E24" s="8"/>
      <c r="F24" s="8"/>
    </row>
    <row r="25" spans="1:8" ht="15.75" customHeight="1" x14ac:dyDescent="0.25">
      <c r="A25" s="9" t="s">
        <v>44</v>
      </c>
      <c r="B25" s="8"/>
      <c r="C25" s="8"/>
      <c r="D25" s="8"/>
      <c r="E25" s="8"/>
      <c r="F25" s="8">
        <v>-4900000</v>
      </c>
      <c r="G25" s="21">
        <v>-621650000</v>
      </c>
      <c r="H25" s="3"/>
    </row>
    <row r="26" spans="1:8" ht="15.75" customHeight="1" x14ac:dyDescent="0.25">
      <c r="A26" s="9" t="s">
        <v>46</v>
      </c>
      <c r="B26" s="8">
        <v>-6999947</v>
      </c>
      <c r="C26" s="8">
        <v>-822500</v>
      </c>
      <c r="D26" s="8">
        <v>-138600</v>
      </c>
      <c r="E26" s="8"/>
      <c r="F26" s="8"/>
      <c r="G26" s="21"/>
      <c r="H26" s="3"/>
    </row>
    <row r="27" spans="1:8" ht="15.75" customHeight="1" x14ac:dyDescent="0.25">
      <c r="A27" s="13" t="s">
        <v>47</v>
      </c>
      <c r="B27" s="8"/>
      <c r="C27" s="8">
        <v>-259230825</v>
      </c>
      <c r="D27" s="8">
        <v>-159000000</v>
      </c>
      <c r="E27" s="8">
        <v>-5000000</v>
      </c>
      <c r="F27" s="8">
        <v>-84486846</v>
      </c>
      <c r="G27" s="10">
        <v>0</v>
      </c>
      <c r="H27" s="3"/>
    </row>
    <row r="28" spans="1:8" ht="15.75" customHeight="1" x14ac:dyDescent="0.25">
      <c r="A28" s="13" t="s">
        <v>49</v>
      </c>
      <c r="B28" s="8"/>
      <c r="C28" s="8">
        <v>-8249994</v>
      </c>
      <c r="D28" s="8"/>
      <c r="E28" s="8"/>
      <c r="F28" s="8"/>
      <c r="G28" s="21"/>
      <c r="H28" s="3"/>
    </row>
    <row r="29" spans="1:8" ht="15.75" customHeight="1" x14ac:dyDescent="0.25">
      <c r="A29" s="9" t="s">
        <v>50</v>
      </c>
      <c r="B29" s="8">
        <v>-255630374</v>
      </c>
      <c r="C29" s="8">
        <v>-475161813</v>
      </c>
      <c r="D29" s="8">
        <v>-386123667</v>
      </c>
      <c r="E29" s="8">
        <v>-886571193</v>
      </c>
      <c r="F29" s="8">
        <v>-2362238475</v>
      </c>
      <c r="G29" s="10">
        <v>-324842421</v>
      </c>
      <c r="H29" s="3"/>
    </row>
    <row r="30" spans="1:8" ht="15.75" customHeight="1" x14ac:dyDescent="0.25">
      <c r="A30" s="1"/>
      <c r="B30" s="18">
        <f t="shared" ref="B30:G30" si="4">SUM(B25:B29)</f>
        <v>-262630321</v>
      </c>
      <c r="C30" s="18">
        <f t="shared" si="4"/>
        <v>-743465132</v>
      </c>
      <c r="D30" s="18">
        <f t="shared" si="4"/>
        <v>-545262267</v>
      </c>
      <c r="E30" s="18">
        <f t="shared" si="4"/>
        <v>-891571193</v>
      </c>
      <c r="F30" s="18">
        <f t="shared" si="4"/>
        <v>-2451625321</v>
      </c>
      <c r="G30" s="18">
        <f t="shared" si="4"/>
        <v>-946492421</v>
      </c>
      <c r="H30" s="19"/>
    </row>
    <row r="31" spans="1:8" ht="15.75" customHeight="1" x14ac:dyDescent="0.25">
      <c r="B31" s="8"/>
      <c r="C31" s="8"/>
      <c r="D31" s="8"/>
      <c r="E31" s="8"/>
      <c r="F31" s="8"/>
    </row>
    <row r="32" spans="1:8" ht="15.75" customHeight="1" x14ac:dyDescent="0.25">
      <c r="A32" s="7" t="s">
        <v>55</v>
      </c>
      <c r="B32" s="8"/>
      <c r="C32" s="8"/>
      <c r="D32" s="8"/>
      <c r="E32" s="8"/>
      <c r="F32" s="8"/>
    </row>
    <row r="33" spans="1:8" ht="15.75" customHeight="1" x14ac:dyDescent="0.25">
      <c r="A33" s="13" t="s">
        <v>57</v>
      </c>
      <c r="B33" s="8"/>
      <c r="C33" s="8">
        <v>-2001050</v>
      </c>
      <c r="D33" s="8">
        <v>-547998</v>
      </c>
      <c r="E33" s="8">
        <v>-56000</v>
      </c>
      <c r="F33" s="8">
        <v>-7001</v>
      </c>
      <c r="G33" s="21">
        <v>0</v>
      </c>
      <c r="H33" s="3"/>
    </row>
    <row r="34" spans="1:8" ht="15.75" customHeight="1" x14ac:dyDescent="0.25">
      <c r="A34" s="13" t="s">
        <v>59</v>
      </c>
      <c r="B34" s="8">
        <v>840000000</v>
      </c>
      <c r="C34" s="8"/>
      <c r="D34" s="8"/>
      <c r="E34" s="8"/>
      <c r="F34" s="8"/>
      <c r="G34" s="21"/>
      <c r="H34" s="3"/>
    </row>
    <row r="35" spans="1:8" ht="15.75" customHeight="1" x14ac:dyDescent="0.25">
      <c r="A35" s="13" t="s">
        <v>62</v>
      </c>
      <c r="B35" s="8">
        <v>4415142</v>
      </c>
      <c r="C35" s="8"/>
      <c r="D35" s="8"/>
      <c r="E35" s="8"/>
      <c r="F35" s="8"/>
      <c r="G35" s="21"/>
      <c r="H35" s="3"/>
    </row>
    <row r="36" spans="1:8" ht="15.75" customHeight="1" x14ac:dyDescent="0.25">
      <c r="A36" s="13" t="s">
        <v>64</v>
      </c>
      <c r="B36" s="8">
        <v>212582419</v>
      </c>
      <c r="C36" s="8">
        <v>-431246050</v>
      </c>
      <c r="D36" s="8">
        <v>267700411</v>
      </c>
      <c r="E36" s="8">
        <v>206706837</v>
      </c>
      <c r="F36" s="8">
        <v>439114990</v>
      </c>
      <c r="G36" s="10">
        <v>-39769376</v>
      </c>
      <c r="H36" s="3"/>
    </row>
    <row r="37" spans="1:8" ht="15.75" customHeight="1" x14ac:dyDescent="0.25">
      <c r="A37" s="26" t="s">
        <v>65</v>
      </c>
      <c r="B37" s="8">
        <v>-167509662</v>
      </c>
      <c r="C37" s="8">
        <v>24233790</v>
      </c>
      <c r="D37" s="8">
        <v>-394573893</v>
      </c>
      <c r="E37" s="8"/>
      <c r="F37" s="8">
        <v>75740775</v>
      </c>
      <c r="G37" s="10">
        <v>-75740775</v>
      </c>
      <c r="H37" s="3"/>
    </row>
    <row r="38" spans="1:8" ht="15.75" customHeight="1" x14ac:dyDescent="0.25">
      <c r="A38" s="13" t="s">
        <v>66</v>
      </c>
      <c r="B38" s="8"/>
      <c r="C38" s="8">
        <v>70560537</v>
      </c>
      <c r="D38" s="8">
        <v>-131278631</v>
      </c>
      <c r="E38" s="8">
        <v>114441215</v>
      </c>
      <c r="F38" s="8"/>
      <c r="G38" s="21"/>
      <c r="H38" s="3"/>
    </row>
    <row r="39" spans="1:8" ht="15.75" customHeight="1" x14ac:dyDescent="0.25">
      <c r="A39" s="13" t="s">
        <v>67</v>
      </c>
      <c r="B39" s="8">
        <v>150891970</v>
      </c>
      <c r="C39" s="8">
        <v>259689735</v>
      </c>
      <c r="D39" s="8">
        <v>80068423</v>
      </c>
      <c r="E39" s="8">
        <v>300406176</v>
      </c>
      <c r="F39" s="8"/>
      <c r="G39" s="21"/>
      <c r="H39" s="3"/>
    </row>
    <row r="40" spans="1:8" ht="15.75" customHeight="1" x14ac:dyDescent="0.25">
      <c r="A40" s="13" t="s">
        <v>68</v>
      </c>
      <c r="B40" s="8">
        <v>-423682000</v>
      </c>
      <c r="C40" s="8">
        <v>410549655</v>
      </c>
      <c r="D40" s="8">
        <v>370182815</v>
      </c>
      <c r="E40" s="8">
        <v>15994851</v>
      </c>
      <c r="F40" s="8"/>
      <c r="G40" s="21"/>
      <c r="H40" s="3"/>
    </row>
    <row r="41" spans="1:8" ht="15.75" customHeight="1" x14ac:dyDescent="0.25">
      <c r="A41" s="13" t="s">
        <v>70</v>
      </c>
      <c r="B41" s="8"/>
      <c r="C41" s="8"/>
      <c r="D41" s="8">
        <v>-174060834</v>
      </c>
      <c r="E41" s="8">
        <v>-109031511</v>
      </c>
      <c r="F41" s="8">
        <v>-58645307</v>
      </c>
      <c r="G41" s="10">
        <v>-90031494</v>
      </c>
    </row>
    <row r="42" spans="1:8" ht="15.75" customHeight="1" x14ac:dyDescent="0.25">
      <c r="A42" s="13" t="s">
        <v>71</v>
      </c>
      <c r="B42" s="8">
        <v>-693512494</v>
      </c>
      <c r="C42" s="8"/>
      <c r="D42" s="8"/>
      <c r="E42" s="8"/>
      <c r="F42" s="8"/>
      <c r="G42" s="21"/>
    </row>
    <row r="43" spans="1:8" ht="15.75" customHeight="1" x14ac:dyDescent="0.25">
      <c r="A43" s="13" t="s">
        <v>72</v>
      </c>
      <c r="B43" s="8"/>
      <c r="C43" s="8">
        <v>29354269</v>
      </c>
      <c r="D43" s="8">
        <v>242638528</v>
      </c>
      <c r="E43" s="8">
        <v>-30943909</v>
      </c>
      <c r="F43" s="8">
        <v>1619250433</v>
      </c>
      <c r="G43" s="10">
        <v>567760413</v>
      </c>
    </row>
    <row r="44" spans="1:8" ht="15.75" customHeight="1" x14ac:dyDescent="0.25">
      <c r="A44" s="13"/>
      <c r="B44" s="8"/>
      <c r="C44" s="8"/>
      <c r="D44" s="8"/>
      <c r="E44" s="8"/>
      <c r="F44" s="8"/>
      <c r="G44" s="21"/>
      <c r="H44" s="3"/>
    </row>
    <row r="45" spans="1:8" ht="15.75" customHeight="1" x14ac:dyDescent="0.25">
      <c r="A45" s="1"/>
      <c r="B45" s="18">
        <f t="shared" ref="B45:G45" si="5">SUM(B33:B44)</f>
        <v>-76814625</v>
      </c>
      <c r="C45" s="18">
        <f t="shared" si="5"/>
        <v>361140886</v>
      </c>
      <c r="D45" s="18">
        <f t="shared" si="5"/>
        <v>260128821</v>
      </c>
      <c r="E45" s="18">
        <f t="shared" si="5"/>
        <v>497517659</v>
      </c>
      <c r="F45" s="18">
        <f t="shared" si="5"/>
        <v>2075453890</v>
      </c>
      <c r="G45" s="18">
        <f t="shared" si="5"/>
        <v>362218768</v>
      </c>
      <c r="H45" s="19"/>
    </row>
    <row r="46" spans="1:8" ht="15.75" customHeight="1" x14ac:dyDescent="0.25">
      <c r="B46" s="8"/>
      <c r="C46" s="8"/>
      <c r="D46" s="8"/>
      <c r="E46" s="8"/>
      <c r="F46" s="8"/>
    </row>
    <row r="47" spans="1:8" ht="15.75" customHeight="1" x14ac:dyDescent="0.25">
      <c r="A47" s="1" t="s">
        <v>78</v>
      </c>
      <c r="B47" s="8">
        <f t="shared" ref="B47:G47" si="6">B23+B30+B45</f>
        <v>-4008447</v>
      </c>
      <c r="C47" s="8">
        <f t="shared" si="6"/>
        <v>-1115560</v>
      </c>
      <c r="D47" s="8">
        <f t="shared" si="6"/>
        <v>-4929793</v>
      </c>
      <c r="E47" s="8">
        <f t="shared" si="6"/>
        <v>31531861</v>
      </c>
      <c r="F47" s="8">
        <f t="shared" si="6"/>
        <v>-31747903</v>
      </c>
      <c r="G47" s="8">
        <f t="shared" si="6"/>
        <v>12362857</v>
      </c>
      <c r="H47" s="3"/>
    </row>
    <row r="48" spans="1:8" ht="15.75" customHeight="1" x14ac:dyDescent="0.25">
      <c r="A48" s="22" t="s">
        <v>80</v>
      </c>
      <c r="B48" s="8">
        <v>22463125</v>
      </c>
      <c r="C48" s="8">
        <v>18454677</v>
      </c>
      <c r="D48" s="8">
        <v>17339117</v>
      </c>
      <c r="E48" s="8">
        <v>12409323</v>
      </c>
      <c r="F48" s="8">
        <v>43941183</v>
      </c>
      <c r="G48" s="15">
        <v>12193280</v>
      </c>
      <c r="H48" s="3"/>
    </row>
    <row r="49" spans="1:8" ht="15.75" customHeight="1" x14ac:dyDescent="0.25">
      <c r="A49" s="7" t="s">
        <v>82</v>
      </c>
      <c r="B49" s="14">
        <f>SUM(B47:B48)-1</f>
        <v>18454677</v>
      </c>
      <c r="C49" s="14">
        <f t="shared" ref="C49:D49" si="7">SUM(C47:C48)</f>
        <v>17339117</v>
      </c>
      <c r="D49" s="14">
        <f t="shared" si="7"/>
        <v>12409324</v>
      </c>
      <c r="E49" s="14">
        <f>SUM(E47:E48)-1</f>
        <v>43941183</v>
      </c>
      <c r="F49" s="14">
        <f t="shared" ref="F49:G49" si="8">SUM(F47:F48)</f>
        <v>12193280</v>
      </c>
      <c r="G49" s="14">
        <f t="shared" si="8"/>
        <v>24556137</v>
      </c>
      <c r="H49" s="5"/>
    </row>
    <row r="50" spans="1:8" ht="15.75" customHeight="1" x14ac:dyDescent="0.25">
      <c r="B50" s="1"/>
      <c r="C50" s="1"/>
      <c r="D50" s="1"/>
      <c r="E50" s="1"/>
      <c r="F50" s="1"/>
      <c r="G50" s="1"/>
    </row>
    <row r="51" spans="1:8" ht="15.75" customHeight="1" x14ac:dyDescent="0.25">
      <c r="A51" s="7" t="s">
        <v>85</v>
      </c>
      <c r="B51" s="31">
        <f>B23/('1'!B41/10)</f>
        <v>3.5183186385567442</v>
      </c>
      <c r="C51" s="31">
        <f>C23/('1'!C41/10)</f>
        <v>3.4768807836484528</v>
      </c>
      <c r="D51" s="31">
        <f>D23/('1'!D41/10)</f>
        <v>2.5556466376629179</v>
      </c>
      <c r="E51" s="31">
        <f>E23/('1'!E41/10)</f>
        <v>3.6276881806357486</v>
      </c>
      <c r="F51" s="31">
        <f>F23/('1'!F41/10)</f>
        <v>2.6689679595933455</v>
      </c>
      <c r="G51" s="31">
        <f>G23/('1'!G41/10)</f>
        <v>4.4032270328547796</v>
      </c>
      <c r="H51" s="31"/>
    </row>
    <row r="52" spans="1:8" ht="15.75" customHeight="1" x14ac:dyDescent="0.25">
      <c r="A52" s="7" t="s">
        <v>92</v>
      </c>
      <c r="B52" s="3">
        <f>'1'!B41/10</f>
        <v>95340000</v>
      </c>
      <c r="C52" s="3">
        <f>'1'!C41/10</f>
        <v>109641000</v>
      </c>
      <c r="D52" s="3">
        <f>'1'!D41/10</f>
        <v>109641000</v>
      </c>
      <c r="E52" s="3">
        <f>'1'!E41/10</f>
        <v>117315870</v>
      </c>
      <c r="F52" s="3">
        <f>'1'!F41/10</f>
        <v>129047457</v>
      </c>
      <c r="G52" s="3">
        <f>'1'!G41/10</f>
        <v>135499829</v>
      </c>
      <c r="H52" s="3"/>
    </row>
    <row r="53" spans="1:8" ht="15.75" customHeight="1" x14ac:dyDescent="0.2"/>
    <row r="54" spans="1:8" ht="15.75" customHeight="1" x14ac:dyDescent="0.2"/>
    <row r="55" spans="1:8" ht="15.75" customHeight="1" x14ac:dyDescent="0.2"/>
    <row r="56" spans="1:8" ht="15.75" customHeight="1" x14ac:dyDescent="0.2"/>
    <row r="57" spans="1:8" ht="15.75" customHeight="1" x14ac:dyDescent="0.2"/>
    <row r="58" spans="1:8" ht="15.75" customHeight="1" x14ac:dyDescent="0.2"/>
    <row r="59" spans="1:8" ht="15.75" customHeight="1" x14ac:dyDescent="0.2"/>
    <row r="60" spans="1:8" ht="15.75" customHeight="1" x14ac:dyDescent="0.2"/>
    <row r="61" spans="1:8" ht="15.75" customHeight="1" x14ac:dyDescent="0.2"/>
    <row r="62" spans="1:8" ht="15.75" customHeight="1" x14ac:dyDescent="0.2"/>
    <row r="63" spans="1:8" ht="15.75" customHeight="1" x14ac:dyDescent="0.2"/>
    <row r="64" spans="1: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2.625" defaultRowHeight="15" customHeight="1" x14ac:dyDescent="0.2"/>
  <cols>
    <col min="1" max="1" width="14.5" customWidth="1"/>
    <col min="2" max="2" width="8.75" customWidth="1"/>
    <col min="3" max="26" width="7.625" customWidth="1"/>
  </cols>
  <sheetData>
    <row r="1" spans="1:8" x14ac:dyDescent="0.25">
      <c r="A1" s="1"/>
    </row>
    <row r="2" spans="1:8" x14ac:dyDescent="0.25">
      <c r="A2" s="1"/>
    </row>
    <row r="3" spans="1:8" x14ac:dyDescent="0.25">
      <c r="A3" s="1"/>
    </row>
    <row r="5" spans="1:8" x14ac:dyDescent="0.25">
      <c r="B5" s="32"/>
      <c r="C5" s="32"/>
      <c r="D5" s="32"/>
      <c r="E5" s="32"/>
      <c r="F5" s="32"/>
      <c r="G5" s="32"/>
      <c r="H5" s="32"/>
    </row>
    <row r="6" spans="1:8" x14ac:dyDescent="0.25">
      <c r="B6" s="32"/>
      <c r="C6" s="32"/>
      <c r="D6" s="32"/>
      <c r="E6" s="32"/>
      <c r="F6" s="32"/>
      <c r="G6" s="32"/>
      <c r="H6" s="32"/>
    </row>
    <row r="7" spans="1:8" x14ac:dyDescent="0.25">
      <c r="B7" s="32"/>
      <c r="C7" s="32"/>
      <c r="D7" s="32"/>
      <c r="E7" s="32"/>
      <c r="F7" s="32"/>
      <c r="G7" s="32"/>
      <c r="H7" s="32"/>
    </row>
    <row r="8" spans="1:8" x14ac:dyDescent="0.25">
      <c r="B8" s="33"/>
      <c r="C8" s="33"/>
      <c r="D8" s="33"/>
      <c r="E8" s="33"/>
      <c r="F8" s="33"/>
      <c r="G8" s="33"/>
      <c r="H8" s="33"/>
    </row>
    <row r="9" spans="1:8" x14ac:dyDescent="0.25">
      <c r="B9" s="32"/>
      <c r="C9" s="32"/>
      <c r="D9" s="32"/>
      <c r="E9" s="32"/>
      <c r="F9" s="32"/>
      <c r="G9" s="32"/>
      <c r="H9" s="32"/>
    </row>
    <row r="10" spans="1:8" x14ac:dyDescent="0.25">
      <c r="B10" s="32"/>
      <c r="C10" s="32"/>
      <c r="D10" s="32"/>
      <c r="E10" s="32"/>
      <c r="F10" s="32"/>
      <c r="G10" s="32"/>
      <c r="H10" s="32"/>
    </row>
    <row r="11" spans="1:8" x14ac:dyDescent="0.25">
      <c r="B11" s="32"/>
      <c r="C11" s="32"/>
      <c r="D11" s="32"/>
      <c r="E11" s="32"/>
      <c r="F11" s="32"/>
      <c r="G11" s="32"/>
      <c r="H11" s="32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2020-04-12T16:14:13Z</dcterms:modified>
</cp:coreProperties>
</file>