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GNCT+1WLJPRQ9x3ifartSC4WmrA=="/>
    </ext>
  </extLst>
</workbook>
</file>

<file path=xl/calcChain.xml><?xml version="1.0" encoding="utf-8"?>
<calcChain xmlns="http://schemas.openxmlformats.org/spreadsheetml/2006/main">
  <c r="F8" i="4" l="1"/>
  <c r="B8" i="4"/>
  <c r="H31" i="3"/>
  <c r="G31" i="3"/>
  <c r="F31" i="3"/>
  <c r="E31" i="3"/>
  <c r="D31" i="3"/>
  <c r="C31" i="3"/>
  <c r="B31" i="3"/>
  <c r="H30" i="3"/>
  <c r="G30" i="3"/>
  <c r="F30" i="3"/>
  <c r="D30" i="3"/>
  <c r="C30" i="3"/>
  <c r="B30" i="3"/>
  <c r="H26" i="3"/>
  <c r="H28" i="3" s="1"/>
  <c r="D26" i="3"/>
  <c r="D28" i="3" s="1"/>
  <c r="H24" i="3"/>
  <c r="G24" i="3"/>
  <c r="F24" i="3"/>
  <c r="E24" i="3"/>
  <c r="D24" i="3"/>
  <c r="C24" i="3"/>
  <c r="B24" i="3"/>
  <c r="H18" i="3"/>
  <c r="G18" i="3"/>
  <c r="F18" i="3"/>
  <c r="E18" i="3"/>
  <c r="D18" i="3"/>
  <c r="C18" i="3"/>
  <c r="B18" i="3"/>
  <c r="H11" i="3"/>
  <c r="G11" i="3"/>
  <c r="G26" i="3" s="1"/>
  <c r="G28" i="3" s="1"/>
  <c r="F11" i="3"/>
  <c r="F26" i="3" s="1"/>
  <c r="F28" i="3" s="1"/>
  <c r="E11" i="3"/>
  <c r="E30" i="3" s="1"/>
  <c r="D11" i="3"/>
  <c r="C11" i="3"/>
  <c r="C26" i="3" s="1"/>
  <c r="C28" i="3" s="1"/>
  <c r="B11" i="3"/>
  <c r="B26" i="3" s="1"/>
  <c r="B28" i="3" s="1"/>
  <c r="H25" i="2"/>
  <c r="G25" i="2"/>
  <c r="F25" i="2"/>
  <c r="E25" i="2"/>
  <c r="D25" i="2"/>
  <c r="C25" i="2"/>
  <c r="B25" i="2"/>
  <c r="H19" i="2"/>
  <c r="G19" i="2"/>
  <c r="F19" i="2"/>
  <c r="E19" i="2"/>
  <c r="D19" i="2"/>
  <c r="C19" i="2"/>
  <c r="G17" i="2"/>
  <c r="G22" i="2" s="1"/>
  <c r="C17" i="2"/>
  <c r="C22" i="2" s="1"/>
  <c r="G12" i="2"/>
  <c r="G10" i="4" s="1"/>
  <c r="F12" i="2"/>
  <c r="F17" i="2" s="1"/>
  <c r="F22" i="2" s="1"/>
  <c r="C12" i="2"/>
  <c r="C10" i="4" s="1"/>
  <c r="B12" i="2"/>
  <c r="B17" i="2" s="1"/>
  <c r="B22" i="2" s="1"/>
  <c r="H9" i="2"/>
  <c r="G9" i="2"/>
  <c r="F9" i="2"/>
  <c r="E9" i="2"/>
  <c r="D9" i="2"/>
  <c r="C9" i="2"/>
  <c r="B9" i="2"/>
  <c r="H7" i="2"/>
  <c r="H12" i="2" s="1"/>
  <c r="H17" i="2" s="1"/>
  <c r="H22" i="2" s="1"/>
  <c r="H24" i="2" s="1"/>
  <c r="G7" i="2"/>
  <c r="F7" i="2"/>
  <c r="E7" i="2"/>
  <c r="E12" i="2" s="1"/>
  <c r="D7" i="2"/>
  <c r="D12" i="2" s="1"/>
  <c r="C7" i="2"/>
  <c r="B7" i="2"/>
  <c r="H44" i="1"/>
  <c r="G44" i="1"/>
  <c r="F44" i="1"/>
  <c r="E44" i="1"/>
  <c r="D44" i="1"/>
  <c r="C44" i="1"/>
  <c r="B44" i="1"/>
  <c r="G43" i="1"/>
  <c r="F43" i="1"/>
  <c r="C43" i="1"/>
  <c r="B43" i="1"/>
  <c r="H34" i="1"/>
  <c r="H41" i="1" s="1"/>
  <c r="G34" i="1"/>
  <c r="G7" i="4" s="1"/>
  <c r="F34" i="1"/>
  <c r="F7" i="4" s="1"/>
  <c r="E34" i="1"/>
  <c r="E43" i="1" s="1"/>
  <c r="D34" i="1"/>
  <c r="D41" i="1" s="1"/>
  <c r="C34" i="1"/>
  <c r="C7" i="4" s="1"/>
  <c r="B34" i="1"/>
  <c r="B7" i="4" s="1"/>
  <c r="H32" i="1"/>
  <c r="G32" i="1"/>
  <c r="G41" i="1" s="1"/>
  <c r="D32" i="1"/>
  <c r="C32" i="1"/>
  <c r="C41" i="1" s="1"/>
  <c r="H25" i="1"/>
  <c r="G25" i="1"/>
  <c r="F25" i="1"/>
  <c r="E25" i="1"/>
  <c r="D25" i="1"/>
  <c r="C25" i="1"/>
  <c r="B25" i="1"/>
  <c r="H21" i="1"/>
  <c r="G21" i="1"/>
  <c r="F21" i="1"/>
  <c r="F32" i="1" s="1"/>
  <c r="F41" i="1" s="1"/>
  <c r="E21" i="1"/>
  <c r="E32" i="1" s="1"/>
  <c r="E41" i="1" s="1"/>
  <c r="D21" i="1"/>
  <c r="C21" i="1"/>
  <c r="B21" i="1"/>
  <c r="B32" i="1" s="1"/>
  <c r="B41" i="1" s="1"/>
  <c r="H17" i="1"/>
  <c r="E17" i="1"/>
  <c r="D17" i="1"/>
  <c r="H10" i="1"/>
  <c r="G10" i="1"/>
  <c r="G8" i="4" s="1"/>
  <c r="F10" i="1"/>
  <c r="E10" i="1"/>
  <c r="E8" i="4" s="1"/>
  <c r="D10" i="1"/>
  <c r="D8" i="4" s="1"/>
  <c r="C10" i="1"/>
  <c r="C8" i="4" s="1"/>
  <c r="B10" i="1"/>
  <c r="H6" i="1"/>
  <c r="G6" i="1"/>
  <c r="G17" i="1" s="1"/>
  <c r="F6" i="1"/>
  <c r="F17" i="1" s="1"/>
  <c r="E6" i="1"/>
  <c r="D6" i="1"/>
  <c r="C6" i="1"/>
  <c r="C17" i="1" s="1"/>
  <c r="B6" i="1"/>
  <c r="B17" i="1" s="1"/>
  <c r="F24" i="2" l="1"/>
  <c r="F5" i="4"/>
  <c r="F11" i="4"/>
  <c r="F9" i="4"/>
  <c r="F6" i="4"/>
  <c r="E10" i="4"/>
  <c r="E17" i="2"/>
  <c r="E22" i="2" s="1"/>
  <c r="G11" i="4"/>
  <c r="G9" i="4"/>
  <c r="G5" i="4"/>
  <c r="G6" i="4"/>
  <c r="G24" i="2"/>
  <c r="D10" i="4"/>
  <c r="D17" i="2"/>
  <c r="D22" i="2" s="1"/>
  <c r="B24" i="2"/>
  <c r="B11" i="4"/>
  <c r="B9" i="4"/>
  <c r="B5" i="4"/>
  <c r="B6" i="4"/>
  <c r="C11" i="4"/>
  <c r="C9" i="4"/>
  <c r="C5" i="4"/>
  <c r="C24" i="2"/>
  <c r="C6" i="4"/>
  <c r="B10" i="4"/>
  <c r="E26" i="3"/>
  <c r="E28" i="3" s="1"/>
  <c r="D7" i="4"/>
  <c r="F10" i="4"/>
  <c r="E7" i="4"/>
  <c r="D43" i="1"/>
  <c r="H43" i="1"/>
  <c r="E6" i="4" l="1"/>
  <c r="E11" i="4"/>
  <c r="E5" i="4"/>
  <c r="E24" i="2"/>
  <c r="E9" i="4"/>
  <c r="D9" i="4"/>
  <c r="D5" i="4"/>
  <c r="D6" i="4"/>
  <c r="D24" i="2"/>
  <c r="D11" i="4"/>
</calcChain>
</file>

<file path=xl/sharedStrings.xml><?xml version="1.0" encoding="utf-8"?>
<sst xmlns="http://schemas.openxmlformats.org/spreadsheetml/2006/main" count="86" uniqueCount="79">
  <si>
    <t>PACIFIC DENIMS LIMITED</t>
  </si>
  <si>
    <t>Ratio</t>
  </si>
  <si>
    <t>As at year end</t>
  </si>
  <si>
    <t>Income Statement</t>
  </si>
  <si>
    <t>ASSETS</t>
  </si>
  <si>
    <t>Cash Flow Statement</t>
  </si>
  <si>
    <t>NON CURRENT ASSETS</t>
  </si>
  <si>
    <t>Net Revenues</t>
  </si>
  <si>
    <t>Net Cash Flows - Operating Activities</t>
  </si>
  <si>
    <t>Cost of goods sold</t>
  </si>
  <si>
    <t>Collection from customer &amp; others</t>
  </si>
  <si>
    <t>Property,Plant  and  Equipment</t>
  </si>
  <si>
    <t>Cash received from other income</t>
  </si>
  <si>
    <t>Cash paid to suppliers, employees and others</t>
  </si>
  <si>
    <t>Capital work in progress</t>
  </si>
  <si>
    <t>Gross Profit</t>
  </si>
  <si>
    <t>Interest paid</t>
  </si>
  <si>
    <t>Income taxes paid</t>
  </si>
  <si>
    <t>CURRENT ASSETS</t>
  </si>
  <si>
    <t>Inventories</t>
  </si>
  <si>
    <t>Accounts receivables</t>
  </si>
  <si>
    <t>Operating Incomes/Expenses</t>
  </si>
  <si>
    <t>Advance, deposits &amp; prepayments</t>
  </si>
  <si>
    <t>Fixed deposit</t>
  </si>
  <si>
    <t>Net Cash Flows - Investing Activities</t>
  </si>
  <si>
    <t>Administrative expenses</t>
  </si>
  <si>
    <t>Cash &amp; Cash equivalent</t>
  </si>
  <si>
    <t>Distribution expenses</t>
  </si>
  <si>
    <t>Acquisition of property,plant and equipment</t>
  </si>
  <si>
    <t>Operating Profit</t>
  </si>
  <si>
    <t>Payment for capital work in progress</t>
  </si>
  <si>
    <t>Advance for machinery, building and construction</t>
  </si>
  <si>
    <t>Non-Operating Income/(Expenses)</t>
  </si>
  <si>
    <t>Paid against fixed deposit</t>
  </si>
  <si>
    <t>Liabilities and Capital</t>
  </si>
  <si>
    <t>Financial Expenses</t>
  </si>
  <si>
    <t>Liabilities</t>
  </si>
  <si>
    <t>Non operating income</t>
  </si>
  <si>
    <t>Non Current Liabilities</t>
  </si>
  <si>
    <t>Loss on fire accident</t>
  </si>
  <si>
    <t>Net Cash Flows - Financing Activities</t>
  </si>
  <si>
    <t>Profit Before Taxation</t>
  </si>
  <si>
    <t>Receiced / repaid of share money deposit</t>
  </si>
  <si>
    <t>Long term borrowings</t>
  </si>
  <si>
    <t>Received / repaid of short term loan</t>
  </si>
  <si>
    <t>Deferred tax liability</t>
  </si>
  <si>
    <t>Received/Payment of long term loan</t>
  </si>
  <si>
    <t>Current Liabilities</t>
  </si>
  <si>
    <t>Provision for Taxation</t>
  </si>
  <si>
    <t>Current</t>
  </si>
  <si>
    <t>Trade payables</t>
  </si>
  <si>
    <t>Deferred</t>
  </si>
  <si>
    <t>Short term borrowings</t>
  </si>
  <si>
    <t>Net Profit</t>
  </si>
  <si>
    <t>Long term borrowings - current portion</t>
  </si>
  <si>
    <t>Provision for tax</t>
  </si>
  <si>
    <t>Accrued expenses</t>
  </si>
  <si>
    <t>Earnings per share (par value Taka 10)</t>
  </si>
  <si>
    <t>Shareholders’ Equity</t>
  </si>
  <si>
    <t>Net Change in Cash Flows</t>
  </si>
  <si>
    <t>Share capital</t>
  </si>
  <si>
    <t>Share Money Deposit</t>
  </si>
  <si>
    <t>Revaluation reserve</t>
  </si>
  <si>
    <t>Shares to Calculate EPS</t>
  </si>
  <si>
    <t>Cash and Cash Equivalents at Beginning Period</t>
  </si>
  <si>
    <t>Tax holiday reserve</t>
  </si>
  <si>
    <t>Retained earnings</t>
  </si>
  <si>
    <t>Cash and Cash Equivalents at End of Period</t>
  </si>
  <si>
    <t>Net assets value per share</t>
  </si>
  <si>
    <t>Net Operating Cash Flow Per Share</t>
  </si>
  <si>
    <t>Shares to calculate NAVPS</t>
  </si>
  <si>
    <t>Shares to Calculate NOCFPS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</si>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</sst>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%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sz val="12"/>
      <color theme="1"/>
      <name val="Calibri"/>
    </font>
    <font>
      <b/>
      <sz val="11"/>
      <color rgb="FF000000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1" fillId="0" borderId="1" xfId="0" applyFont="1" applyBorder="1"/>
    <xf numFmtId="41" fontId="1" fillId="0" borderId="0" xfId="0" applyNumberFormat="1" applyFont="1"/>
    <xf numFmtId="41" fontId="5" fillId="0" borderId="0" xfId="0" applyNumberFormat="1" applyFont="1" applyAlignment="1"/>
    <xf numFmtId="41" fontId="2" fillId="0" borderId="1" xfId="0" applyNumberFormat="1" applyFont="1" applyBorder="1"/>
    <xf numFmtId="0" fontId="6" fillId="0" borderId="0" xfId="0" applyFont="1"/>
    <xf numFmtId="41" fontId="1" fillId="0" borderId="2" xfId="0" applyNumberFormat="1" applyFont="1" applyBorder="1"/>
    <xf numFmtId="0" fontId="7" fillId="0" borderId="0" xfId="0" applyFont="1"/>
    <xf numFmtId="0" fontId="8" fillId="0" borderId="1" xfId="0" applyFont="1" applyBorder="1" applyAlignment="1"/>
    <xf numFmtId="0" fontId="5" fillId="0" borderId="0" xfId="0" applyFont="1" applyAlignment="1"/>
    <xf numFmtId="0" fontId="1" fillId="0" borderId="3" xfId="0" applyFont="1" applyBorder="1"/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1" fillId="0" borderId="3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2" fillId="0" borderId="0" xfId="0" applyNumberFormat="1" applyFont="1"/>
    <xf numFmtId="41" fontId="2" fillId="0" borderId="0" xfId="0" applyNumberFormat="1" applyFont="1" applyAlignment="1">
      <alignment horizontal="center"/>
    </xf>
    <xf numFmtId="43" fontId="1" fillId="0" borderId="0" xfId="0" applyNumberFormat="1" applyFont="1"/>
    <xf numFmtId="164" fontId="1" fillId="0" borderId="0" xfId="0" applyNumberFormat="1" applyFont="1"/>
    <xf numFmtId="43" fontId="2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9.75" customWidth="1"/>
    <col min="2" max="3" width="15.75" customWidth="1"/>
    <col min="4" max="4" width="12.5" customWidth="1"/>
    <col min="5" max="7" width="15.75" customWidth="1"/>
    <col min="8" max="8" width="16.625" customWidth="1"/>
    <col min="9" max="26" width="7.625" customWidth="1"/>
  </cols>
  <sheetData>
    <row r="1" spans="1:25" x14ac:dyDescent="0.25">
      <c r="A1" s="1" t="s">
        <v>0</v>
      </c>
    </row>
    <row r="2" spans="1:25" x14ac:dyDescent="0.25">
      <c r="A2" s="1" t="s">
        <v>1</v>
      </c>
    </row>
    <row r="3" spans="1:25" x14ac:dyDescent="0.25">
      <c r="A3" s="3" t="s">
        <v>2</v>
      </c>
    </row>
    <row r="4" spans="1:25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4">
        <v>2019</v>
      </c>
    </row>
    <row r="5" spans="1:25" x14ac:dyDescent="0.25">
      <c r="A5" s="5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6" t="s">
        <v>6</v>
      </c>
      <c r="B6" s="9">
        <f t="shared" ref="B6:H6" si="0">SUM(B7:B8)</f>
        <v>868781777</v>
      </c>
      <c r="C6" s="9">
        <f t="shared" si="0"/>
        <v>848396282</v>
      </c>
      <c r="D6" s="9">
        <f t="shared" si="0"/>
        <v>860497363</v>
      </c>
      <c r="E6" s="9">
        <f t="shared" si="0"/>
        <v>857437638</v>
      </c>
      <c r="F6" s="9">
        <f t="shared" si="0"/>
        <v>1085672939</v>
      </c>
      <c r="G6" s="9">
        <f t="shared" si="0"/>
        <v>1177012324</v>
      </c>
      <c r="H6" s="9">
        <f t="shared" si="0"/>
        <v>1378374835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 t="s">
        <v>11</v>
      </c>
      <c r="B7" s="2">
        <v>868781777</v>
      </c>
      <c r="C7" s="2">
        <v>820224742</v>
      </c>
      <c r="D7" s="2">
        <v>860497363</v>
      </c>
      <c r="E7" s="2">
        <v>842202028</v>
      </c>
      <c r="F7" s="2">
        <v>807036599</v>
      </c>
      <c r="G7" s="2">
        <v>850798086</v>
      </c>
      <c r="H7" s="10">
        <v>1020430281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 t="s">
        <v>14</v>
      </c>
      <c r="B8" s="2"/>
      <c r="C8" s="2">
        <v>28171540</v>
      </c>
      <c r="D8" s="2"/>
      <c r="E8" s="2">
        <v>15235610</v>
      </c>
      <c r="F8" s="2">
        <v>278636340</v>
      </c>
      <c r="G8" s="2">
        <v>326214238</v>
      </c>
      <c r="H8" s="10">
        <v>357944554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6" t="s">
        <v>18</v>
      </c>
      <c r="B10" s="9">
        <f t="shared" ref="B10:H10" si="1">SUM(B11:B15)</f>
        <v>1008705240</v>
      </c>
      <c r="C10" s="9">
        <f t="shared" si="1"/>
        <v>1088864476</v>
      </c>
      <c r="D10" s="9">
        <f t="shared" si="1"/>
        <v>1208500481</v>
      </c>
      <c r="E10" s="9">
        <f t="shared" si="1"/>
        <v>1272070494</v>
      </c>
      <c r="F10" s="9">
        <f t="shared" si="1"/>
        <v>1905146777</v>
      </c>
      <c r="G10" s="9">
        <f t="shared" si="1"/>
        <v>1858746085</v>
      </c>
      <c r="H10" s="9">
        <f t="shared" si="1"/>
        <v>1905017964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7" t="s">
        <v>19</v>
      </c>
      <c r="B11" s="2">
        <v>303239922</v>
      </c>
      <c r="C11" s="2">
        <v>328250641</v>
      </c>
      <c r="D11" s="2">
        <v>378112560</v>
      </c>
      <c r="E11" s="2">
        <v>426647928</v>
      </c>
      <c r="F11" s="2">
        <v>488217070</v>
      </c>
      <c r="G11" s="2">
        <v>529279513</v>
      </c>
      <c r="H11" s="10">
        <v>551030649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7" t="s">
        <v>20</v>
      </c>
      <c r="B12" s="2">
        <v>471389127</v>
      </c>
      <c r="C12" s="2">
        <v>528385014</v>
      </c>
      <c r="D12" s="2">
        <v>526419836</v>
      </c>
      <c r="E12" s="2">
        <v>533581738</v>
      </c>
      <c r="F12" s="2">
        <v>609738876</v>
      </c>
      <c r="G12" s="2">
        <v>659354383</v>
      </c>
      <c r="H12" s="10">
        <v>676115185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7" t="s">
        <v>22</v>
      </c>
      <c r="B13" s="2">
        <v>225752592</v>
      </c>
      <c r="C13" s="2">
        <v>224290120</v>
      </c>
      <c r="D13" s="2">
        <v>243677608</v>
      </c>
      <c r="E13" s="2">
        <v>258439661</v>
      </c>
      <c r="F13" s="2">
        <v>278058073</v>
      </c>
      <c r="G13" s="2">
        <v>544956600</v>
      </c>
      <c r="H13" s="10">
        <v>556906369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7" t="s">
        <v>23</v>
      </c>
      <c r="B14" s="2">
        <v>4500000</v>
      </c>
      <c r="C14" s="2">
        <v>4500000</v>
      </c>
      <c r="D14" s="2">
        <v>38833257</v>
      </c>
      <c r="E14" s="2">
        <v>47627796</v>
      </c>
      <c r="F14" s="2">
        <v>212889348</v>
      </c>
      <c r="G14" s="2">
        <v>63691923</v>
      </c>
      <c r="H14" s="10">
        <v>50762317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7" t="s">
        <v>26</v>
      </c>
      <c r="B15" s="2">
        <v>3823599</v>
      </c>
      <c r="C15" s="2">
        <v>3438701</v>
      </c>
      <c r="D15" s="2">
        <v>21457220</v>
      </c>
      <c r="E15" s="2">
        <v>5773371</v>
      </c>
      <c r="F15" s="2">
        <v>316243410</v>
      </c>
      <c r="G15" s="2">
        <v>61463666</v>
      </c>
      <c r="H15" s="10">
        <v>70203444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1"/>
      <c r="B17" s="9">
        <f t="shared" ref="B17:H17" si="2">SUM(B6,B10)</f>
        <v>1877487017</v>
      </c>
      <c r="C17" s="9">
        <f t="shared" si="2"/>
        <v>1937260758</v>
      </c>
      <c r="D17" s="9">
        <f t="shared" si="2"/>
        <v>2068997844</v>
      </c>
      <c r="E17" s="9">
        <f t="shared" si="2"/>
        <v>2129508132</v>
      </c>
      <c r="F17" s="9">
        <f t="shared" si="2"/>
        <v>2990819716</v>
      </c>
      <c r="G17" s="9">
        <f t="shared" si="2"/>
        <v>3035758409</v>
      </c>
      <c r="H17" s="9">
        <f t="shared" si="2"/>
        <v>3283392799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x14ac:dyDescent="0.25">
      <c r="A19" s="18" t="s">
        <v>34</v>
      </c>
      <c r="B19" s="9"/>
      <c r="C19" s="9"/>
      <c r="D19" s="9"/>
      <c r="E19" s="9"/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x14ac:dyDescent="0.25">
      <c r="A20" s="19" t="s">
        <v>36</v>
      </c>
      <c r="B20" s="9"/>
      <c r="C20" s="9"/>
      <c r="D20" s="9"/>
      <c r="E20" s="9"/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6" t="s">
        <v>38</v>
      </c>
      <c r="B21" s="9">
        <f t="shared" ref="B21:H21" si="3">SUM(B22:B23)</f>
        <v>568107733</v>
      </c>
      <c r="C21" s="9">
        <f t="shared" si="3"/>
        <v>673324977</v>
      </c>
      <c r="D21" s="9">
        <f t="shared" si="3"/>
        <v>723507168</v>
      </c>
      <c r="E21" s="9">
        <f t="shared" si="3"/>
        <v>750918945</v>
      </c>
      <c r="F21" s="9">
        <f t="shared" si="3"/>
        <v>683114732</v>
      </c>
      <c r="G21" s="9">
        <f t="shared" si="3"/>
        <v>567872648</v>
      </c>
      <c r="H21" s="9">
        <f t="shared" si="3"/>
        <v>571503162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7" t="s">
        <v>43</v>
      </c>
      <c r="B22" s="2">
        <v>568107733</v>
      </c>
      <c r="C22" s="2">
        <v>621934728</v>
      </c>
      <c r="D22" s="2">
        <v>671810437</v>
      </c>
      <c r="E22" s="2">
        <v>699566425</v>
      </c>
      <c r="F22" s="2">
        <v>632338235</v>
      </c>
      <c r="G22" s="2">
        <v>512978645</v>
      </c>
      <c r="H22" s="10">
        <v>517811275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7" t="s">
        <v>45</v>
      </c>
      <c r="B23" s="2"/>
      <c r="C23" s="2">
        <v>51390249</v>
      </c>
      <c r="D23" s="2">
        <v>51696731</v>
      </c>
      <c r="E23" s="2">
        <v>51352520</v>
      </c>
      <c r="F23" s="2">
        <v>50776497</v>
      </c>
      <c r="G23" s="2">
        <v>54894003</v>
      </c>
      <c r="H23" s="10">
        <v>53691887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6" t="s">
        <v>47</v>
      </c>
      <c r="B25" s="9">
        <f t="shared" ref="B25:H25" si="4">SUM(B26:B30)</f>
        <v>394082666</v>
      </c>
      <c r="C25" s="9">
        <f t="shared" si="4"/>
        <v>359635746</v>
      </c>
      <c r="D25" s="9">
        <f t="shared" si="4"/>
        <v>341203089</v>
      </c>
      <c r="E25" s="9">
        <f t="shared" si="4"/>
        <v>319511575</v>
      </c>
      <c r="F25" s="9">
        <f t="shared" si="4"/>
        <v>364458978</v>
      </c>
      <c r="G25" s="9">
        <f t="shared" si="4"/>
        <v>351585294</v>
      </c>
      <c r="H25" s="9">
        <f t="shared" si="4"/>
        <v>381542382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 t="s">
        <v>50</v>
      </c>
      <c r="B26" s="2">
        <v>29849016</v>
      </c>
      <c r="C26" s="2">
        <v>46274240</v>
      </c>
      <c r="D26" s="2">
        <v>17598438</v>
      </c>
      <c r="E26" s="2">
        <v>15978278</v>
      </c>
      <c r="F26" s="2">
        <v>11201200</v>
      </c>
      <c r="G26" s="2">
        <v>13143493</v>
      </c>
      <c r="H26" s="10">
        <v>12341030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 t="s">
        <v>52</v>
      </c>
      <c r="B27" s="2">
        <v>217207396</v>
      </c>
      <c r="C27" s="2">
        <v>125797685</v>
      </c>
      <c r="D27" s="2">
        <v>119190451</v>
      </c>
      <c r="E27" s="2">
        <v>93507532</v>
      </c>
      <c r="F27" s="2">
        <v>123359000</v>
      </c>
      <c r="G27" s="2">
        <v>73769662</v>
      </c>
      <c r="H27" s="10">
        <v>69226561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 t="s">
        <v>54</v>
      </c>
      <c r="B28" s="2">
        <v>98132305</v>
      </c>
      <c r="C28" s="2">
        <v>118908979</v>
      </c>
      <c r="D28" s="2">
        <v>118908979</v>
      </c>
      <c r="E28" s="2">
        <v>118908979</v>
      </c>
      <c r="F28" s="2">
        <v>118908979</v>
      </c>
      <c r="G28" s="2">
        <v>98508979</v>
      </c>
      <c r="H28" s="10">
        <v>98508979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7" t="s">
        <v>55</v>
      </c>
      <c r="B29" s="2">
        <v>43589263</v>
      </c>
      <c r="C29" s="2">
        <v>59039146</v>
      </c>
      <c r="D29" s="2">
        <v>71909198</v>
      </c>
      <c r="E29" s="2">
        <v>79165987</v>
      </c>
      <c r="F29" s="2">
        <v>97463601</v>
      </c>
      <c r="G29" s="2">
        <v>132307670</v>
      </c>
      <c r="H29" s="10">
        <v>171728887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7" t="s">
        <v>56</v>
      </c>
      <c r="B30" s="2">
        <v>5304686</v>
      </c>
      <c r="C30" s="2">
        <v>9615696</v>
      </c>
      <c r="D30" s="2">
        <v>13596023</v>
      </c>
      <c r="E30" s="2">
        <v>11950799</v>
      </c>
      <c r="F30" s="2">
        <v>13526198</v>
      </c>
      <c r="G30" s="2">
        <v>33855490</v>
      </c>
      <c r="H30" s="10">
        <v>29736925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1"/>
      <c r="B32" s="9">
        <f t="shared" ref="B32:H32" si="5">SUM(B21,B25)</f>
        <v>962190399</v>
      </c>
      <c r="C32" s="9">
        <f t="shared" si="5"/>
        <v>1032960723</v>
      </c>
      <c r="D32" s="9">
        <f t="shared" si="5"/>
        <v>1064710257</v>
      </c>
      <c r="E32" s="9">
        <f t="shared" si="5"/>
        <v>1070430520</v>
      </c>
      <c r="F32" s="9">
        <f t="shared" si="5"/>
        <v>1047573710</v>
      </c>
      <c r="G32" s="9">
        <f t="shared" si="5"/>
        <v>919457942</v>
      </c>
      <c r="H32" s="9">
        <f t="shared" si="5"/>
        <v>953045544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6" ht="15.7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6" ht="15.75" customHeight="1" x14ac:dyDescent="0.25">
      <c r="A34" s="6" t="s">
        <v>58</v>
      </c>
      <c r="B34" s="9">
        <f t="shared" ref="B34:H34" si="6">SUM(B35:B39)</f>
        <v>915296618</v>
      </c>
      <c r="C34" s="9">
        <f t="shared" si="6"/>
        <v>904300037</v>
      </c>
      <c r="D34" s="9">
        <f t="shared" si="6"/>
        <v>1004287586</v>
      </c>
      <c r="E34" s="9">
        <f t="shared" si="6"/>
        <v>1059077612</v>
      </c>
      <c r="F34" s="9">
        <f t="shared" si="6"/>
        <v>1943246006</v>
      </c>
      <c r="G34" s="9">
        <f t="shared" si="6"/>
        <v>2116300467</v>
      </c>
      <c r="H34" s="9">
        <f t="shared" si="6"/>
        <v>2330347254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6" ht="15.75" customHeight="1" x14ac:dyDescent="0.25">
      <c r="A35" s="3" t="s">
        <v>60</v>
      </c>
      <c r="B35" s="2">
        <v>380000000</v>
      </c>
      <c r="C35" s="2">
        <v>380000000</v>
      </c>
      <c r="D35" s="2">
        <v>380000000</v>
      </c>
      <c r="E35" s="2">
        <v>380000000</v>
      </c>
      <c r="F35" s="2">
        <v>1130000000</v>
      </c>
      <c r="G35" s="2">
        <v>1271250000</v>
      </c>
      <c r="H35" s="10">
        <v>1449225000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6" ht="15.75" customHeight="1" x14ac:dyDescent="0.25">
      <c r="A36" s="3" t="s">
        <v>61</v>
      </c>
      <c r="B36" s="2">
        <v>58200000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6" ht="15.75" customHeight="1" x14ac:dyDescent="0.25">
      <c r="A37" s="3" t="s">
        <v>62</v>
      </c>
      <c r="B37" s="2">
        <v>145690413</v>
      </c>
      <c r="C37" s="2">
        <v>145690413</v>
      </c>
      <c r="D37" s="2">
        <v>145690413</v>
      </c>
      <c r="E37" s="2">
        <v>145690413</v>
      </c>
      <c r="F37" s="2">
        <v>145690413</v>
      </c>
      <c r="G37" s="2">
        <v>140290413</v>
      </c>
      <c r="H37" s="10">
        <v>140290413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6" ht="15.75" customHeight="1" x14ac:dyDescent="0.25">
      <c r="A38" s="3" t="s">
        <v>65</v>
      </c>
      <c r="B38" s="2">
        <v>145760152</v>
      </c>
      <c r="C38" s="2">
        <v>145760152</v>
      </c>
      <c r="D38" s="2">
        <v>145760152</v>
      </c>
      <c r="E38" s="2">
        <v>145760152</v>
      </c>
      <c r="F38" s="2">
        <v>145760152</v>
      </c>
      <c r="G38" s="2">
        <v>145760152</v>
      </c>
      <c r="H38" s="10">
        <v>145760152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6" ht="15.75" customHeight="1" x14ac:dyDescent="0.25">
      <c r="A39" s="3" t="s">
        <v>66</v>
      </c>
      <c r="B39" s="2">
        <v>185646053</v>
      </c>
      <c r="C39" s="2">
        <v>232849472</v>
      </c>
      <c r="D39" s="2">
        <v>332837021</v>
      </c>
      <c r="E39" s="2">
        <v>387627047</v>
      </c>
      <c r="F39" s="2">
        <v>521795441</v>
      </c>
      <c r="G39" s="2">
        <v>558999902</v>
      </c>
      <c r="H39" s="10">
        <v>595071689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6" ht="15.75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6" ht="15.75" customHeight="1" x14ac:dyDescent="0.25">
      <c r="A41" s="1"/>
      <c r="B41" s="9">
        <f>SUM(B34,B32)</f>
        <v>1877487017</v>
      </c>
      <c r="C41" s="9">
        <f>SUM(C34,C32)-2</f>
        <v>1937260758</v>
      </c>
      <c r="D41" s="9">
        <f>SUM(D34,D32)+1</f>
        <v>2068997844</v>
      </c>
      <c r="E41" s="9">
        <f t="shared" ref="E41:H41" si="7">SUM(E34,E32)</f>
        <v>2129508132</v>
      </c>
      <c r="F41" s="9">
        <f t="shared" si="7"/>
        <v>2990819716</v>
      </c>
      <c r="G41" s="9">
        <f t="shared" si="7"/>
        <v>3035758409</v>
      </c>
      <c r="H41" s="9">
        <f t="shared" si="7"/>
        <v>3283392798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6" ht="15.75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6" ht="15.75" customHeight="1" x14ac:dyDescent="0.25">
      <c r="A43" s="8" t="s">
        <v>68</v>
      </c>
      <c r="B43" s="24">
        <f t="shared" ref="B43:H43" si="8">B34/(B35/10)</f>
        <v>24.086753105263156</v>
      </c>
      <c r="C43" s="24">
        <f t="shared" si="8"/>
        <v>23.797369394736844</v>
      </c>
      <c r="D43" s="24">
        <f t="shared" si="8"/>
        <v>26.428620684210525</v>
      </c>
      <c r="E43" s="24">
        <f t="shared" si="8"/>
        <v>27.870463473684211</v>
      </c>
      <c r="F43" s="24">
        <f t="shared" si="8"/>
        <v>17.196867309734515</v>
      </c>
      <c r="G43" s="24">
        <f t="shared" si="8"/>
        <v>16.647397970501476</v>
      </c>
      <c r="H43" s="24">
        <f t="shared" si="8"/>
        <v>16.079954831030378</v>
      </c>
      <c r="I43" s="2"/>
      <c r="J43" s="2"/>
      <c r="K43" s="2"/>
      <c r="L43" s="2"/>
      <c r="M43" s="2"/>
      <c r="N43" s="2"/>
      <c r="O43" s="2"/>
      <c r="P43" s="2"/>
      <c r="Q43" s="2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 x14ac:dyDescent="0.25">
      <c r="A44" s="8" t="s">
        <v>70</v>
      </c>
      <c r="B44" s="27">
        <f t="shared" ref="B44:H44" si="9">B35/10</f>
        <v>38000000</v>
      </c>
      <c r="C44" s="27">
        <f t="shared" si="9"/>
        <v>38000000</v>
      </c>
      <c r="D44" s="27">
        <f t="shared" si="9"/>
        <v>38000000</v>
      </c>
      <c r="E44" s="27">
        <f t="shared" si="9"/>
        <v>38000000</v>
      </c>
      <c r="F44" s="27">
        <f t="shared" si="9"/>
        <v>113000000</v>
      </c>
      <c r="G44" s="27">
        <f t="shared" si="9"/>
        <v>127125000</v>
      </c>
      <c r="H44" s="27">
        <f t="shared" si="9"/>
        <v>144922500</v>
      </c>
      <c r="I44" s="2"/>
      <c r="J44" s="2"/>
      <c r="K44" s="2"/>
      <c r="L44" s="2"/>
      <c r="M44" s="2"/>
      <c r="N44" s="2"/>
      <c r="O44" s="2"/>
      <c r="P44" s="2"/>
      <c r="Q44" s="2"/>
    </row>
    <row r="45" spans="1:26" ht="15.75" customHeight="1" x14ac:dyDescent="0.25">
      <c r="B45" s="27"/>
      <c r="C45" s="27"/>
      <c r="D45" s="27"/>
      <c r="E45" s="27"/>
      <c r="F45" s="27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26" ht="15.75" customHeight="1" x14ac:dyDescent="0.25">
      <c r="D46" s="28"/>
      <c r="E46" s="28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6" ht="15.75" customHeight="1" x14ac:dyDescent="0.25">
      <c r="B47" s="29"/>
      <c r="C47" s="1"/>
      <c r="D47" s="1"/>
      <c r="E47" s="1"/>
      <c r="F47" s="1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26" ht="15.75" customHeight="1" x14ac:dyDescent="0.25"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8:17" ht="15.75" customHeight="1" x14ac:dyDescent="0.25"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8:17" ht="15.75" customHeight="1" x14ac:dyDescent="0.25"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8:17" ht="15.75" customHeight="1" x14ac:dyDescent="0.25"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8:17" ht="15.75" customHeight="1" x14ac:dyDescent="0.25"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8:17" ht="15.75" customHeight="1" x14ac:dyDescent="0.25"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8:17" ht="15.75" customHeight="1" x14ac:dyDescent="0.25"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8:17" ht="15.75" customHeight="1" x14ac:dyDescent="0.25"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8:17" ht="15.75" customHeight="1" x14ac:dyDescent="0.25"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8:17" ht="15.75" customHeight="1" x14ac:dyDescent="0.2"/>
    <row r="58" spans="8:17" ht="15.75" customHeight="1" x14ac:dyDescent="0.2"/>
    <row r="59" spans="8:17" ht="15.75" customHeight="1" x14ac:dyDescent="0.2"/>
    <row r="60" spans="8:17" ht="15.75" customHeight="1" x14ac:dyDescent="0.2"/>
    <row r="61" spans="8:17" ht="15.75" customHeight="1" x14ac:dyDescent="0.2"/>
    <row r="62" spans="8:17" ht="15.75" customHeight="1" x14ac:dyDescent="0.2"/>
    <row r="63" spans="8:17" ht="15.75" customHeight="1" x14ac:dyDescent="0.2"/>
    <row r="64" spans="8:1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2.25" customWidth="1"/>
    <col min="2" max="3" width="12.875" customWidth="1"/>
    <col min="4" max="4" width="13.625" customWidth="1"/>
    <col min="5" max="6" width="12.875" customWidth="1"/>
    <col min="7" max="7" width="12.5" customWidth="1"/>
    <col min="8" max="8" width="13.37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7"/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8" t="s">
        <v>7</v>
      </c>
      <c r="B5" s="2">
        <v>1569637160</v>
      </c>
      <c r="C5" s="2">
        <v>1604853996</v>
      </c>
      <c r="D5" s="2">
        <v>1682536409</v>
      </c>
      <c r="E5" s="2">
        <v>1731557294</v>
      </c>
      <c r="F5" s="2">
        <v>1900357135</v>
      </c>
      <c r="G5" s="2">
        <v>2126218806</v>
      </c>
      <c r="H5" s="10">
        <v>2281904042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9</v>
      </c>
      <c r="B6" s="11">
        <v>1326694111</v>
      </c>
      <c r="C6" s="11">
        <v>1356106353</v>
      </c>
      <c r="D6" s="11">
        <v>1414385323</v>
      </c>
      <c r="E6" s="11">
        <v>1455706373</v>
      </c>
      <c r="F6" s="2">
        <v>1569930792</v>
      </c>
      <c r="G6" s="2">
        <v>1760570434</v>
      </c>
      <c r="H6" s="10">
        <v>1898144240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8" t="s">
        <v>15</v>
      </c>
      <c r="B7" s="13">
        <f t="shared" ref="B7:H7" si="0">B5-B6</f>
        <v>242943049</v>
      </c>
      <c r="C7" s="13">
        <f t="shared" si="0"/>
        <v>248747643</v>
      </c>
      <c r="D7" s="13">
        <f t="shared" si="0"/>
        <v>268151086</v>
      </c>
      <c r="E7" s="13">
        <f t="shared" si="0"/>
        <v>275850921</v>
      </c>
      <c r="F7" s="13">
        <f t="shared" si="0"/>
        <v>330426343</v>
      </c>
      <c r="G7" s="13">
        <f t="shared" si="0"/>
        <v>365648372</v>
      </c>
      <c r="H7" s="13">
        <f t="shared" si="0"/>
        <v>383759802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8" t="s">
        <v>21</v>
      </c>
      <c r="B9" s="9">
        <f t="shared" ref="B9:H9" si="1">SUM(B10:B11)</f>
        <v>24398053</v>
      </c>
      <c r="C9" s="9">
        <f t="shared" si="1"/>
        <v>25249523</v>
      </c>
      <c r="D9" s="9">
        <f t="shared" si="1"/>
        <v>26366525</v>
      </c>
      <c r="E9" s="9">
        <f t="shared" si="1"/>
        <v>27234425</v>
      </c>
      <c r="F9" s="9">
        <f t="shared" si="1"/>
        <v>29744303</v>
      </c>
      <c r="G9" s="9">
        <f t="shared" si="1"/>
        <v>32325369</v>
      </c>
      <c r="H9" s="9">
        <f t="shared" si="1"/>
        <v>36451491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 t="s">
        <v>25</v>
      </c>
      <c r="B10" s="2">
        <v>19606525</v>
      </c>
      <c r="C10" s="2">
        <v>20350186</v>
      </c>
      <c r="D10" s="2">
        <v>21326221</v>
      </c>
      <c r="E10" s="2">
        <v>22037872</v>
      </c>
      <c r="F10" s="10">
        <v>24139301</v>
      </c>
      <c r="G10" s="2">
        <v>26392235</v>
      </c>
      <c r="H10" s="10">
        <v>29661250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7" t="s">
        <v>27</v>
      </c>
      <c r="B11" s="2">
        <v>4791528</v>
      </c>
      <c r="C11" s="2">
        <v>4899337</v>
      </c>
      <c r="D11" s="2">
        <v>5040304</v>
      </c>
      <c r="E11" s="2">
        <v>5196553</v>
      </c>
      <c r="F11" s="2">
        <v>5605002</v>
      </c>
      <c r="G11" s="2">
        <v>5933134</v>
      </c>
      <c r="H11" s="10">
        <v>6790241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8" t="s">
        <v>29</v>
      </c>
      <c r="B12" s="13">
        <f t="shared" ref="B12:H12" si="2">B7-B9</f>
        <v>218544996</v>
      </c>
      <c r="C12" s="13">
        <f t="shared" si="2"/>
        <v>223498120</v>
      </c>
      <c r="D12" s="13">
        <f t="shared" si="2"/>
        <v>241784561</v>
      </c>
      <c r="E12" s="13">
        <f t="shared" si="2"/>
        <v>248616496</v>
      </c>
      <c r="F12" s="13">
        <f t="shared" si="2"/>
        <v>300682040</v>
      </c>
      <c r="G12" s="13">
        <f t="shared" si="2"/>
        <v>333323003</v>
      </c>
      <c r="H12" s="13">
        <f t="shared" si="2"/>
        <v>347308311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7" t="s">
        <v>32</v>
      </c>
      <c r="B13" s="9"/>
      <c r="C13" s="9"/>
      <c r="D13" s="9"/>
      <c r="E13" s="9"/>
      <c r="F13" s="9"/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7" t="s">
        <v>35</v>
      </c>
      <c r="B14" s="2">
        <v>108614191</v>
      </c>
      <c r="C14" s="2">
        <v>109780820</v>
      </c>
      <c r="D14" s="2">
        <v>125880088</v>
      </c>
      <c r="E14" s="2">
        <v>130196487</v>
      </c>
      <c r="F14" s="2">
        <v>128080484</v>
      </c>
      <c r="G14" s="2">
        <v>124712220</v>
      </c>
      <c r="H14" s="10">
        <v>98834611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 t="s">
        <v>37</v>
      </c>
      <c r="B15" s="2">
        <v>488550</v>
      </c>
      <c r="C15" s="2">
        <v>405000</v>
      </c>
      <c r="D15" s="2">
        <v>2259613</v>
      </c>
      <c r="E15" s="2">
        <v>2155169</v>
      </c>
      <c r="F15" s="2">
        <v>6645429</v>
      </c>
      <c r="G15" s="2">
        <v>10445511</v>
      </c>
      <c r="H15" s="10">
        <v>3792188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7" t="s">
        <v>39</v>
      </c>
      <c r="B16" s="2"/>
      <c r="C16" s="2"/>
      <c r="D16" s="2"/>
      <c r="E16" s="2">
        <v>-297837</v>
      </c>
      <c r="F16" s="2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8" t="s">
        <v>41</v>
      </c>
      <c r="B17" s="13">
        <f t="shared" ref="B17:H17" si="3">B12-B14+B15+B16</f>
        <v>110419355</v>
      </c>
      <c r="C17" s="13">
        <f t="shared" si="3"/>
        <v>114122300</v>
      </c>
      <c r="D17" s="13">
        <f t="shared" si="3"/>
        <v>118164086</v>
      </c>
      <c r="E17" s="13">
        <f t="shared" si="3"/>
        <v>120277341</v>
      </c>
      <c r="F17" s="13">
        <f t="shared" si="3"/>
        <v>179246985</v>
      </c>
      <c r="G17" s="13">
        <f t="shared" si="3"/>
        <v>219056294</v>
      </c>
      <c r="H17" s="13">
        <f t="shared" si="3"/>
        <v>252265888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9"/>
      <c r="C18" s="9"/>
      <c r="D18" s="9"/>
      <c r="E18" s="9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48</v>
      </c>
      <c r="B19" s="9">
        <v>16562903</v>
      </c>
      <c r="C19" s="9">
        <f t="shared" ref="C19:H19" si="4">SUM(C20:C21)</f>
        <v>17298136</v>
      </c>
      <c r="D19" s="9">
        <f t="shared" si="4"/>
        <v>18176535</v>
      </c>
      <c r="E19" s="9">
        <f t="shared" si="4"/>
        <v>18472635</v>
      </c>
      <c r="F19" s="9">
        <f t="shared" si="4"/>
        <v>27551591</v>
      </c>
      <c r="G19" s="9">
        <f t="shared" si="4"/>
        <v>37508832</v>
      </c>
      <c r="H19" s="9">
        <f t="shared" si="4"/>
        <v>38219101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7" t="s">
        <v>49</v>
      </c>
      <c r="B20" s="2"/>
      <c r="C20" s="2">
        <v>17298136</v>
      </c>
      <c r="D20" s="2">
        <v>18176535</v>
      </c>
      <c r="E20" s="2">
        <v>19167737</v>
      </c>
      <c r="F20" s="10">
        <v>28127614</v>
      </c>
      <c r="G20" s="2">
        <v>38791326</v>
      </c>
      <c r="H20" s="10">
        <v>39421217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7" t="s">
        <v>51</v>
      </c>
      <c r="B21" s="2"/>
      <c r="C21" s="2"/>
      <c r="D21" s="2"/>
      <c r="E21" s="2">
        <v>-695102</v>
      </c>
      <c r="F21" s="2">
        <v>-576023</v>
      </c>
      <c r="G21" s="2">
        <v>-1282494</v>
      </c>
      <c r="H21" s="10">
        <v>-1202116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8" t="s">
        <v>53</v>
      </c>
      <c r="B22" s="20">
        <f t="shared" ref="B22:H22" si="5">B17-B19</f>
        <v>93856452</v>
      </c>
      <c r="C22" s="20">
        <f t="shared" si="5"/>
        <v>96824164</v>
      </c>
      <c r="D22" s="20">
        <f t="shared" si="5"/>
        <v>99987551</v>
      </c>
      <c r="E22" s="20">
        <f t="shared" si="5"/>
        <v>101804706</v>
      </c>
      <c r="F22" s="20">
        <f t="shared" si="5"/>
        <v>151695394</v>
      </c>
      <c r="G22" s="20">
        <f t="shared" si="5"/>
        <v>181547462</v>
      </c>
      <c r="H22" s="20">
        <f t="shared" si="5"/>
        <v>214046787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/>
      <c r="B23" s="9"/>
      <c r="C23" s="9"/>
      <c r="D23" s="9"/>
      <c r="E23" s="9"/>
      <c r="F23" s="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8" t="s">
        <v>57</v>
      </c>
      <c r="B24" s="21">
        <f>B22/('1'!B35/10)</f>
        <v>2.4699066315789473</v>
      </c>
      <c r="C24" s="21">
        <f>C22/('1'!C35/10)</f>
        <v>2.5480043157894738</v>
      </c>
      <c r="D24" s="21">
        <f>D22/('1'!D35/10)</f>
        <v>2.631251342105263</v>
      </c>
      <c r="E24" s="21">
        <f>E22/('1'!E35/10)</f>
        <v>2.6790712105263159</v>
      </c>
      <c r="F24" s="21">
        <f>F22/('1'!F35/10)</f>
        <v>1.3424371150442478</v>
      </c>
      <c r="G24" s="21">
        <f>G22/('1'!G35/10)</f>
        <v>1.4281019626352016</v>
      </c>
      <c r="H24" s="21">
        <f>H22/('1'!H35/10)</f>
        <v>1.4769741551518916</v>
      </c>
      <c r="I24" s="2"/>
      <c r="J24" s="2"/>
      <c r="K24" s="2"/>
      <c r="L24" s="2"/>
      <c r="M24" s="2"/>
      <c r="N24" s="2"/>
      <c r="O24" s="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5">
      <c r="A25" s="17" t="s">
        <v>63</v>
      </c>
      <c r="B25" s="23">
        <f>'1'!B35/10</f>
        <v>38000000</v>
      </c>
      <c r="C25" s="23">
        <f>'1'!C35/10</f>
        <v>38000000</v>
      </c>
      <c r="D25" s="23">
        <f>'1'!D35/10</f>
        <v>38000000</v>
      </c>
      <c r="E25" s="23">
        <f>'1'!E35/10</f>
        <v>38000000</v>
      </c>
      <c r="F25" s="23">
        <f>'1'!F35/10</f>
        <v>113000000</v>
      </c>
      <c r="G25" s="23">
        <f>'1'!G35/10</f>
        <v>127125000</v>
      </c>
      <c r="H25" s="23">
        <f>'1'!H35/10</f>
        <v>144922500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0" sqref="B20"/>
    </sheetView>
  </sheetViews>
  <sheetFormatPr defaultColWidth="12.625" defaultRowHeight="15" customHeight="1" x14ac:dyDescent="0.2"/>
  <cols>
    <col min="1" max="1" width="37.875" customWidth="1"/>
    <col min="2" max="2" width="13.125" customWidth="1"/>
    <col min="3" max="3" width="13.25" customWidth="1"/>
    <col min="4" max="6" width="15.625" customWidth="1"/>
    <col min="7" max="7" width="13.25" customWidth="1"/>
    <col min="8" max="8" width="1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7"/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  <c r="H4" s="3">
        <v>2019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8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7" t="s">
        <v>10</v>
      </c>
      <c r="B6" s="2">
        <v>1441582290</v>
      </c>
      <c r="C6" s="2">
        <v>1575491018</v>
      </c>
      <c r="D6" s="2">
        <v>1684501587</v>
      </c>
      <c r="E6" s="2">
        <v>1686381774</v>
      </c>
      <c r="F6" s="2">
        <v>1818379849</v>
      </c>
      <c r="G6" s="2">
        <v>2076603299</v>
      </c>
      <c r="H6" s="10">
        <v>2265143240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2" t="s">
        <v>12</v>
      </c>
      <c r="B7" s="2">
        <v>488550</v>
      </c>
      <c r="C7" s="2">
        <v>405000</v>
      </c>
      <c r="D7" s="2">
        <v>2259613</v>
      </c>
      <c r="E7" s="2">
        <v>2155169</v>
      </c>
      <c r="F7" s="2">
        <v>6645429</v>
      </c>
      <c r="G7" s="2">
        <v>10445511</v>
      </c>
      <c r="H7" s="10">
        <v>3792188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2" t="s">
        <v>13</v>
      </c>
      <c r="B8" s="2">
        <v>-1443078555</v>
      </c>
      <c r="C8" s="2">
        <v>-1369484557</v>
      </c>
      <c r="D8" s="2">
        <v>-1476693225</v>
      </c>
      <c r="E8" s="2">
        <v>-1488719638</v>
      </c>
      <c r="F8" s="2">
        <v>-1644799659</v>
      </c>
      <c r="G8" s="2">
        <v>-1836019153</v>
      </c>
      <c r="H8" s="10">
        <v>-1919661330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12" t="s">
        <v>16</v>
      </c>
      <c r="B9" s="2">
        <v>-108614191</v>
      </c>
      <c r="C9" s="2">
        <v>-109780820</v>
      </c>
      <c r="D9" s="2">
        <v>-125880088</v>
      </c>
      <c r="E9" s="2">
        <v>-130196487</v>
      </c>
      <c r="F9" s="2">
        <v>-128080484</v>
      </c>
      <c r="G9" s="2">
        <v>-124712220</v>
      </c>
      <c r="H9" s="10">
        <v>-98834611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12" t="s">
        <v>17</v>
      </c>
      <c r="B10" s="2"/>
      <c r="C10" s="2">
        <v>-2711385</v>
      </c>
      <c r="D10" s="2">
        <v>-8268019</v>
      </c>
      <c r="E10" s="2">
        <v>-6977011</v>
      </c>
      <c r="F10" s="2">
        <v>-10400482</v>
      </c>
      <c r="G10" s="2">
        <v>-9037318</v>
      </c>
      <c r="H10" s="10">
        <v>-6932251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4"/>
      <c r="B11" s="13">
        <f t="shared" ref="B11:H11" si="0">SUM(B6:B10)</f>
        <v>-109621906</v>
      </c>
      <c r="C11" s="13">
        <f t="shared" si="0"/>
        <v>93919256</v>
      </c>
      <c r="D11" s="13">
        <f t="shared" si="0"/>
        <v>75919868</v>
      </c>
      <c r="E11" s="13">
        <f t="shared" si="0"/>
        <v>62643807</v>
      </c>
      <c r="F11" s="13">
        <f t="shared" si="0"/>
        <v>41744653</v>
      </c>
      <c r="G11" s="13">
        <f t="shared" si="0"/>
        <v>117280119</v>
      </c>
      <c r="H11" s="13">
        <f t="shared" si="0"/>
        <v>243507236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5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6" t="s">
        <v>28</v>
      </c>
      <c r="B14" s="2">
        <v>-6391445</v>
      </c>
      <c r="C14" s="2">
        <v>-8895150</v>
      </c>
      <c r="D14" s="2">
        <v>-66836567</v>
      </c>
      <c r="E14" s="2">
        <v>-27511253</v>
      </c>
      <c r="F14" s="2">
        <v>0</v>
      </c>
      <c r="G14" s="2">
        <v>-92530460</v>
      </c>
      <c r="H14" s="10">
        <v>-216256278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 t="s">
        <v>30</v>
      </c>
      <c r="B15" s="2"/>
      <c r="C15" s="2">
        <v>-10402962</v>
      </c>
      <c r="D15" s="2"/>
      <c r="E15" s="2">
        <v>-15235610</v>
      </c>
      <c r="F15" s="2">
        <v>-278636340</v>
      </c>
      <c r="G15" s="2">
        <v>-47577898</v>
      </c>
      <c r="H15" s="10">
        <v>-31730316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6" t="s">
        <v>31</v>
      </c>
      <c r="B16" s="2"/>
      <c r="C16" s="2"/>
      <c r="D16" s="2"/>
      <c r="E16" s="2"/>
      <c r="F16" s="2"/>
      <c r="G16" s="2">
        <v>-191800000</v>
      </c>
      <c r="H16" s="10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7" t="s">
        <v>33</v>
      </c>
      <c r="B17" s="2"/>
      <c r="C17" s="2"/>
      <c r="D17" s="2">
        <v>-34333257</v>
      </c>
      <c r="E17" s="2">
        <v>-11093237</v>
      </c>
      <c r="F17" s="2">
        <v>-165261552</v>
      </c>
      <c r="G17" s="2">
        <v>149197425</v>
      </c>
      <c r="H17" s="10">
        <v>12929606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3">
        <f t="shared" ref="B18:H18" si="1">SUM(B14:B17)</f>
        <v>-6391445</v>
      </c>
      <c r="C18" s="13">
        <f t="shared" si="1"/>
        <v>-19298112</v>
      </c>
      <c r="D18" s="13">
        <f t="shared" si="1"/>
        <v>-101169824</v>
      </c>
      <c r="E18" s="13">
        <f t="shared" si="1"/>
        <v>-53840100</v>
      </c>
      <c r="F18" s="13">
        <f t="shared" si="1"/>
        <v>-443897892</v>
      </c>
      <c r="G18" s="13">
        <f t="shared" si="1"/>
        <v>-182710933</v>
      </c>
      <c r="H18" s="13">
        <f t="shared" si="1"/>
        <v>-235056988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8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7" t="s">
        <v>42</v>
      </c>
      <c r="B21" s="2"/>
      <c r="C21" s="2">
        <v>-58200000</v>
      </c>
      <c r="D21" s="2"/>
      <c r="E21" s="2">
        <v>0</v>
      </c>
      <c r="F21" s="2">
        <v>750000000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7" t="s">
        <v>44</v>
      </c>
      <c r="B22" s="2">
        <v>57262448</v>
      </c>
      <c r="C22" s="2">
        <v>-91409711</v>
      </c>
      <c r="D22" s="2">
        <v>-6607234</v>
      </c>
      <c r="E22" s="2">
        <v>-8456981</v>
      </c>
      <c r="F22" s="2">
        <v>29851468</v>
      </c>
      <c r="G22" s="2">
        <v>-49589338</v>
      </c>
      <c r="H22" s="10">
        <v>-4543101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46</v>
      </c>
      <c r="B23" s="2">
        <v>51049583</v>
      </c>
      <c r="C23" s="2">
        <v>74603669</v>
      </c>
      <c r="D23" s="2">
        <v>49875709</v>
      </c>
      <c r="E23" s="2">
        <v>61815</v>
      </c>
      <c r="F23" s="2">
        <v>-67228190</v>
      </c>
      <c r="G23" s="2">
        <v>-139759590</v>
      </c>
      <c r="H23" s="10">
        <v>4832630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/>
      <c r="B24" s="13">
        <f t="shared" ref="B24:H24" si="2">SUM(B21:B23)</f>
        <v>108312031</v>
      </c>
      <c r="C24" s="13">
        <f t="shared" si="2"/>
        <v>-75006042</v>
      </c>
      <c r="D24" s="13">
        <f t="shared" si="2"/>
        <v>43268475</v>
      </c>
      <c r="E24" s="13">
        <f t="shared" si="2"/>
        <v>-8395166</v>
      </c>
      <c r="F24" s="13">
        <f t="shared" si="2"/>
        <v>712623278</v>
      </c>
      <c r="G24" s="13">
        <f t="shared" si="2"/>
        <v>-189348928</v>
      </c>
      <c r="H24" s="13">
        <f t="shared" si="2"/>
        <v>289529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59</v>
      </c>
      <c r="B26" s="9">
        <f t="shared" ref="B26:H26" si="3">SUM(B11,B18,B24)</f>
        <v>-7701320</v>
      </c>
      <c r="C26" s="9">
        <f t="shared" si="3"/>
        <v>-384898</v>
      </c>
      <c r="D26" s="9">
        <f t="shared" si="3"/>
        <v>18018519</v>
      </c>
      <c r="E26" s="9">
        <f t="shared" si="3"/>
        <v>408541</v>
      </c>
      <c r="F26" s="9">
        <f t="shared" si="3"/>
        <v>310470039</v>
      </c>
      <c r="G26" s="9">
        <f t="shared" si="3"/>
        <v>-254779742</v>
      </c>
      <c r="H26" s="9">
        <f t="shared" si="3"/>
        <v>8739777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7" t="s">
        <v>64</v>
      </c>
      <c r="B27" s="2">
        <v>11524919</v>
      </c>
      <c r="C27" s="2">
        <v>3823599</v>
      </c>
      <c r="D27" s="2">
        <v>3438701</v>
      </c>
      <c r="E27" s="2">
        <v>5364829</v>
      </c>
      <c r="F27" s="2">
        <v>5773371</v>
      </c>
      <c r="G27" s="2">
        <v>316243410</v>
      </c>
      <c r="H27" s="10">
        <v>61463666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8" t="s">
        <v>67</v>
      </c>
      <c r="B28" s="9">
        <f t="shared" ref="B28:F28" si="4">SUM(B26:B27)</f>
        <v>3823599</v>
      </c>
      <c r="C28" s="9">
        <f t="shared" si="4"/>
        <v>3438701</v>
      </c>
      <c r="D28" s="9">
        <f t="shared" si="4"/>
        <v>21457220</v>
      </c>
      <c r="E28" s="9">
        <f t="shared" si="4"/>
        <v>5773370</v>
      </c>
      <c r="F28" s="9">
        <f t="shared" si="4"/>
        <v>316243410</v>
      </c>
      <c r="G28" s="9">
        <f>SUM(G26:G27)-2</f>
        <v>61463666</v>
      </c>
      <c r="H28" s="9">
        <f>SUM(H26:H27)+1</f>
        <v>70203444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8" t="s">
        <v>69</v>
      </c>
      <c r="B30" s="25">
        <f>B11/('1'!B35/10)</f>
        <v>-2.8847870000000002</v>
      </c>
      <c r="C30" s="25">
        <f>C11/('1'!C35/10)</f>
        <v>2.4715593684210528</v>
      </c>
      <c r="D30" s="25">
        <f>D11/('1'!D35/10)</f>
        <v>1.9978912631578947</v>
      </c>
      <c r="E30" s="25">
        <f>E11/('1'!E35/10)</f>
        <v>1.6485212368421052</v>
      </c>
      <c r="F30" s="25">
        <f>F11/('1'!F35/10)</f>
        <v>0.36942170796460178</v>
      </c>
      <c r="G30" s="25">
        <f>G11/('1'!G35/10)</f>
        <v>0.92255747492625373</v>
      </c>
      <c r="H30" s="25">
        <f>H11/('1'!H35/10)</f>
        <v>1.6802583173765289</v>
      </c>
      <c r="I30" s="2"/>
      <c r="J30" s="2"/>
      <c r="K30" s="2"/>
      <c r="L30" s="2"/>
      <c r="M30" s="2"/>
      <c r="N30" s="2"/>
      <c r="O30" s="2"/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5">
      <c r="A31" s="8" t="s">
        <v>71</v>
      </c>
      <c r="B31" s="2">
        <f>'1'!B35/10</f>
        <v>38000000</v>
      </c>
      <c r="C31" s="2">
        <f>'1'!C35/10</f>
        <v>38000000</v>
      </c>
      <c r="D31" s="2">
        <f>'1'!D35/10</f>
        <v>38000000</v>
      </c>
      <c r="E31" s="2">
        <f>'1'!E35/10</f>
        <v>38000000</v>
      </c>
      <c r="F31" s="2">
        <f>'1'!F35/10</f>
        <v>113000000</v>
      </c>
      <c r="G31" s="2">
        <f>'1'!G35/10</f>
        <v>127125000</v>
      </c>
      <c r="H31" s="2">
        <f>'1'!H35/10</f>
        <v>144922500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7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7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7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7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7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7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7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7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7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7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7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7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7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7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7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7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7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7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7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7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7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7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7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7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7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7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7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7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7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7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7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7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25" defaultRowHeight="15" customHeight="1" x14ac:dyDescent="0.2"/>
  <cols>
    <col min="1" max="1" width="27.375" customWidth="1"/>
    <col min="2" max="26" width="7.62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3" t="s">
        <v>2</v>
      </c>
    </row>
    <row r="4" spans="1:7" x14ac:dyDescent="0.25">
      <c r="B4" s="3">
        <v>2013</v>
      </c>
      <c r="C4" s="3">
        <v>2014</v>
      </c>
      <c r="D4" s="3">
        <v>2015</v>
      </c>
      <c r="E4" s="3">
        <v>2016</v>
      </c>
      <c r="F4" s="3">
        <v>2017</v>
      </c>
      <c r="G4" s="3">
        <v>2018</v>
      </c>
    </row>
    <row r="5" spans="1:7" x14ac:dyDescent="0.25">
      <c r="A5" s="3" t="s">
        <v>72</v>
      </c>
      <c r="B5" s="30">
        <f>'2'!B22/'1'!B17</f>
        <v>4.9990466591865651E-2</v>
      </c>
      <c r="C5" s="30">
        <f>'2'!C22/'1'!C17</f>
        <v>4.9979933573815777E-2</v>
      </c>
      <c r="D5" s="30">
        <f>'2'!D22/'1'!D17</f>
        <v>4.8326561233478019E-2</v>
      </c>
      <c r="E5" s="30">
        <f>'2'!E22/'1'!E17</f>
        <v>4.7806676325948871E-2</v>
      </c>
      <c r="F5" s="30">
        <f>'2'!F22/'1'!F17</f>
        <v>5.0720340376410704E-2</v>
      </c>
      <c r="G5" s="30">
        <f>'2'!G22/'1'!G17</f>
        <v>5.980300061486217E-2</v>
      </c>
    </row>
    <row r="6" spans="1:7" x14ac:dyDescent="0.25">
      <c r="A6" s="3" t="s">
        <v>73</v>
      </c>
      <c r="B6" s="30">
        <f>'2'!B22/'1'!B34</f>
        <v>0.10254211602473112</v>
      </c>
      <c r="C6" s="30">
        <f>'2'!C22/'1'!C34</f>
        <v>0.10707083936567394</v>
      </c>
      <c r="D6" s="30">
        <f>'2'!D22/'1'!D34</f>
        <v>9.9560676039263524E-2</v>
      </c>
      <c r="E6" s="30">
        <f>'2'!E22/'1'!E34</f>
        <v>9.6125821985556234E-2</v>
      </c>
      <c r="F6" s="30">
        <f>'2'!F22/'1'!F34</f>
        <v>7.8062887319270274E-2</v>
      </c>
      <c r="G6" s="30">
        <f>'2'!G22/'1'!G34</f>
        <v>8.5785296006363351E-2</v>
      </c>
    </row>
    <row r="7" spans="1:7" x14ac:dyDescent="0.25">
      <c r="A7" s="3" t="s">
        <v>74</v>
      </c>
      <c r="B7" s="30">
        <f>'1'!B22/'1'!B34</f>
        <v>0.62068156030267341</v>
      </c>
      <c r="C7" s="30">
        <f>'1'!C22/'1'!C34</f>
        <v>0.68775262916416313</v>
      </c>
      <c r="D7" s="30">
        <f>'1'!D22/'1'!D34</f>
        <v>0.66894228940513856</v>
      </c>
      <c r="E7" s="30">
        <f>'1'!E22/'1'!E34</f>
        <v>0.66054311513479524</v>
      </c>
      <c r="F7" s="30">
        <f>'1'!F22/'1'!F34</f>
        <v>0.32540307971691773</v>
      </c>
      <c r="G7" s="30">
        <f>'1'!G22/'1'!G34</f>
        <v>0.24239405178943335</v>
      </c>
    </row>
    <row r="8" spans="1:7" x14ac:dyDescent="0.25">
      <c r="A8" s="3" t="s">
        <v>75</v>
      </c>
      <c r="B8" s="31">
        <f>'1'!B10/'1'!B21</f>
        <v>1.7755527365792783</v>
      </c>
      <c r="C8" s="31">
        <f>'1'!C10/'1'!C21</f>
        <v>1.617145528822407</v>
      </c>
      <c r="D8" s="31">
        <f>'1'!D10/'1'!D21</f>
        <v>1.6703365694920109</v>
      </c>
      <c r="E8" s="31">
        <f>'1'!E10/'1'!E21</f>
        <v>1.6940183790408962</v>
      </c>
      <c r="F8" s="31">
        <f>'1'!F10/'1'!F21</f>
        <v>2.7889118588061721</v>
      </c>
      <c r="G8" s="31">
        <f>'1'!G10/'1'!G21</f>
        <v>3.2731741730233854</v>
      </c>
    </row>
    <row r="9" spans="1:7" x14ac:dyDescent="0.25">
      <c r="A9" s="3" t="s">
        <v>76</v>
      </c>
      <c r="B9" s="30">
        <f>'2'!B22/'2'!B5</f>
        <v>5.9794998737160376E-2</v>
      </c>
      <c r="C9" s="30">
        <f>'2'!C22/'2'!C5</f>
        <v>6.0332070232761534E-2</v>
      </c>
      <c r="D9" s="30">
        <f>'2'!D22/'2'!D5</f>
        <v>5.9426678950398867E-2</v>
      </c>
      <c r="E9" s="30">
        <f>'2'!E22/'2'!E5</f>
        <v>5.8793726521647514E-2</v>
      </c>
      <c r="F9" s="30">
        <f>'2'!F22/'2'!F5</f>
        <v>7.9824676744247869E-2</v>
      </c>
      <c r="G9" s="30">
        <f>'2'!G22/'2'!G5</f>
        <v>8.5385126633105324E-2</v>
      </c>
    </row>
    <row r="10" spans="1:7" x14ac:dyDescent="0.25">
      <c r="A10" s="3" t="s">
        <v>77</v>
      </c>
      <c r="B10" s="30">
        <f>'2'!B12/'2'!B5</f>
        <v>0.13923281225069875</v>
      </c>
      <c r="C10" s="30">
        <f>'2'!C12/'2'!C5</f>
        <v>0.13926383369269438</v>
      </c>
      <c r="D10" s="30">
        <f>'2'!D12/'2'!D5</f>
        <v>0.14370242433190639</v>
      </c>
      <c r="E10" s="30">
        <f>'2'!E12/'2'!E5</f>
        <v>0.14357971108520537</v>
      </c>
      <c r="F10" s="30">
        <f>'2'!F12/'2'!F5</f>
        <v>0.1582239645707437</v>
      </c>
      <c r="G10" s="30">
        <f>'2'!G12/'2'!G5</f>
        <v>0.15676796859259837</v>
      </c>
    </row>
    <row r="11" spans="1:7" x14ac:dyDescent="0.25">
      <c r="A11" s="3" t="s">
        <v>78</v>
      </c>
      <c r="B11" s="30">
        <f>'2'!B22/('1'!B34+'1'!B22)</f>
        <v>6.327098335442323E-2</v>
      </c>
      <c r="C11" s="30">
        <f>'2'!C22/('1'!C34+'1'!C22)</f>
        <v>6.3439888947884104E-2</v>
      </c>
      <c r="D11" s="30">
        <f>'2'!D22/('1'!D34+'1'!D22)</f>
        <v>5.9654954321248552E-2</v>
      </c>
      <c r="E11" s="30">
        <f>'2'!E22/('1'!E34+'1'!E22)</f>
        <v>5.788818195048985E-2</v>
      </c>
      <c r="F11" s="30">
        <f>'2'!F22/('1'!F34+'1'!F22)</f>
        <v>5.8897469391683548E-2</v>
      </c>
      <c r="G11" s="30">
        <f>'2'!G22/('1'!G34+'1'!G22)</f>
        <v>6.904837952403739E-2</v>
      </c>
    </row>
    <row r="16" spans="1:7" x14ac:dyDescent="0.25">
      <c r="A16" s="1"/>
    </row>
    <row r="17" spans="1:1" x14ac:dyDescent="0.25">
      <c r="A17" s="1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2020-04-12T16:13:57Z</dcterms:modified>
</cp:coreProperties>
</file>