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 tabRatio="784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24" i="2" l="1"/>
  <c r="D24" i="2"/>
  <c r="E24" i="2"/>
  <c r="F24" i="2"/>
  <c r="G24" i="2"/>
  <c r="B24" i="2"/>
  <c r="C21" i="2"/>
  <c r="D21" i="2"/>
  <c r="E21" i="2"/>
  <c r="F21" i="2"/>
  <c r="G21" i="2"/>
  <c r="B21" i="2"/>
  <c r="C59" i="1" l="1"/>
  <c r="D59" i="1"/>
  <c r="E59" i="1"/>
  <c r="F59" i="1"/>
  <c r="G59" i="1"/>
  <c r="B59" i="1"/>
  <c r="C58" i="1"/>
  <c r="D58" i="1"/>
  <c r="E58" i="1"/>
  <c r="F58" i="1"/>
  <c r="G58" i="1"/>
  <c r="B58" i="1"/>
  <c r="C47" i="1"/>
  <c r="D47" i="1"/>
  <c r="E47" i="1"/>
  <c r="F47" i="1"/>
  <c r="G47" i="1"/>
  <c r="B47" i="1"/>
  <c r="G26" i="2"/>
  <c r="G20" i="2"/>
  <c r="G11" i="2"/>
  <c r="G8" i="2"/>
  <c r="G6" i="1"/>
  <c r="C61" i="1" l="1"/>
  <c r="D61" i="1"/>
  <c r="E61" i="1"/>
  <c r="F61" i="1"/>
  <c r="B61" i="1"/>
  <c r="C8" i="2" l="1"/>
  <c r="D26" i="3" l="1"/>
  <c r="E26" i="3"/>
  <c r="F26" i="3"/>
  <c r="F12" i="3"/>
  <c r="F15" i="2"/>
  <c r="F35" i="1"/>
  <c r="F60" i="1"/>
  <c r="F22" i="1"/>
  <c r="F32" i="1" s="1"/>
  <c r="B12" i="3" l="1"/>
  <c r="B33" i="3" s="1"/>
  <c r="C12" i="3"/>
  <c r="C33" i="3" s="1"/>
  <c r="D12" i="3"/>
  <c r="D33" i="3" s="1"/>
  <c r="E12" i="3"/>
  <c r="E33" i="3" s="1"/>
  <c r="G12" i="3"/>
  <c r="G33" i="3" s="1"/>
  <c r="F33" i="3"/>
  <c r="B21" i="3"/>
  <c r="C21" i="3"/>
  <c r="D21" i="3"/>
  <c r="G21" i="3"/>
  <c r="E21" i="3"/>
  <c r="B22" i="1"/>
  <c r="C22" i="1"/>
  <c r="C32" i="1" s="1"/>
  <c r="D22" i="1"/>
  <c r="E22" i="1"/>
  <c r="E32" i="1" s="1"/>
  <c r="G22" i="1"/>
  <c r="D6" i="1"/>
  <c r="B35" i="1"/>
  <c r="C35" i="1"/>
  <c r="D35" i="1"/>
  <c r="E35" i="1"/>
  <c r="G35" i="1"/>
  <c r="B60" i="1"/>
  <c r="C60" i="1"/>
  <c r="D60" i="1"/>
  <c r="E60" i="1"/>
  <c r="G60" i="1"/>
  <c r="B8" i="2"/>
  <c r="B11" i="2" s="1"/>
  <c r="C11" i="2"/>
  <c r="D8" i="2"/>
  <c r="D11" i="2" s="1"/>
  <c r="E8" i="2"/>
  <c r="E11" i="2" s="1"/>
  <c r="F8" i="2"/>
  <c r="F11" i="2" s="1"/>
  <c r="G26" i="3"/>
  <c r="C26" i="3"/>
  <c r="B26" i="3"/>
  <c r="F20" i="2" l="1"/>
  <c r="F26" i="2" s="1"/>
  <c r="E20" i="2"/>
  <c r="E26" i="2" s="1"/>
  <c r="G32" i="1"/>
  <c r="B20" i="2"/>
  <c r="B26" i="2" s="1"/>
  <c r="C20" i="2"/>
  <c r="C26" i="2" s="1"/>
  <c r="D20" i="2"/>
  <c r="D26" i="2" s="1"/>
  <c r="D32" i="1"/>
  <c r="F21" i="3"/>
  <c r="F28" i="3" s="1"/>
  <c r="F30" i="3" s="1"/>
  <c r="B32" i="1"/>
  <c r="E28" i="3"/>
  <c r="E30" i="3" s="1"/>
  <c r="B28" i="3"/>
  <c r="B30" i="3" s="1"/>
  <c r="D28" i="3"/>
  <c r="D30" i="3" s="1"/>
  <c r="C28" i="3"/>
  <c r="C30" i="3" s="1"/>
  <c r="G28" i="3"/>
  <c r="G30" i="3" s="1"/>
</calcChain>
</file>

<file path=xl/sharedStrings.xml><?xml version="1.0" encoding="utf-8"?>
<sst xmlns="http://schemas.openxmlformats.org/spreadsheetml/2006/main" count="94" uniqueCount="88">
  <si>
    <t>Operating Expenses</t>
  </si>
  <si>
    <t xml:space="preserve">Acquisition of Fixed Assets </t>
  </si>
  <si>
    <t>Reinsurance premium</t>
  </si>
  <si>
    <t>Net Premium</t>
  </si>
  <si>
    <t>Interest, dividend and rents</t>
  </si>
  <si>
    <t>Other income</t>
  </si>
  <si>
    <t>Expenses</t>
  </si>
  <si>
    <t>Claims under policies</t>
  </si>
  <si>
    <t>Commissions</t>
  </si>
  <si>
    <t xml:space="preserve">Reserve for unexpired risk </t>
  </si>
  <si>
    <t>Decrease in Diminution in Value of Investment</t>
  </si>
  <si>
    <t>Paid Up Capital</t>
  </si>
  <si>
    <t>Dividend equalisation reserve</t>
  </si>
  <si>
    <t xml:space="preserve">Fair Value Change Account </t>
  </si>
  <si>
    <t>Retained Earnings (DLIC Securities)</t>
  </si>
  <si>
    <t>Estimated liabilities in respect of outstanding claims, whether due or intimated</t>
  </si>
  <si>
    <t>Amount due to other persons or bodies carrying on
insurance business</t>
  </si>
  <si>
    <t>Sundry creditors</t>
  </si>
  <si>
    <t xml:space="preserve">Provision for doubtful debts </t>
  </si>
  <si>
    <t>Premium deposits</t>
  </si>
  <si>
    <t>Statutory deposit with Bangladesh Bank (BGTB)</t>
  </si>
  <si>
    <t xml:space="preserve">Bangladesh Govt. Treasury Bond (BGTB) </t>
  </si>
  <si>
    <t xml:space="preserve">Shares listed on stock exchanges </t>
  </si>
  <si>
    <t>Debentures and bonds</t>
  </si>
  <si>
    <t>Mutual fund</t>
  </si>
  <si>
    <t>Central Depository Bangladesh Ltd.</t>
  </si>
  <si>
    <t xml:space="preserve">Other loans </t>
  </si>
  <si>
    <t>Loan</t>
  </si>
  <si>
    <t>DSE Membership</t>
  </si>
  <si>
    <t>Preliminary Expenses</t>
  </si>
  <si>
    <t>Agents’ balance</t>
  </si>
  <si>
    <t>Outstanding premium</t>
  </si>
  <si>
    <t>Interest, dividends and rents accruing but not due</t>
  </si>
  <si>
    <t>Advances and deposits</t>
  </si>
  <si>
    <t>Sundry debtors</t>
  </si>
  <si>
    <t>Cash and bank balances</t>
  </si>
  <si>
    <t>Stamps, printing and stationery in hand</t>
  </si>
  <si>
    <t>Life Insurance Fund</t>
  </si>
  <si>
    <t>Collection from premium</t>
  </si>
  <si>
    <t>Other income received</t>
  </si>
  <si>
    <t>Payment for operating activities</t>
  </si>
  <si>
    <t>Re-insurance premium paid</t>
  </si>
  <si>
    <t>Claim paid</t>
  </si>
  <si>
    <t xml:space="preserve">Source tax (income tax) deducted </t>
  </si>
  <si>
    <t>Investment made</t>
  </si>
  <si>
    <t>Proceeds from sale of fixed assets</t>
  </si>
  <si>
    <t xml:space="preserve">Loan paid against policies </t>
  </si>
  <si>
    <t>Interest, dividends &amp; rents received</t>
  </si>
  <si>
    <t xml:space="preserve">Other loans realized </t>
  </si>
  <si>
    <t>Dividend Paid</t>
  </si>
  <si>
    <t>PADMA ISLAMI LIFE INSURANCE COMPANY LIMITED</t>
  </si>
  <si>
    <t>Share value fluctuation reserve Sadaka Fund( Padma Welfare Fund)</t>
  </si>
  <si>
    <t>Unrealized gain or loss on investmnet</t>
  </si>
  <si>
    <t>Increase /Decrease in loan from Bank</t>
  </si>
  <si>
    <t>Loan from bank(Secured)</t>
  </si>
  <si>
    <t>Other Expense</t>
  </si>
  <si>
    <t>Investment in others</t>
  </si>
  <si>
    <t>Investment in shares</t>
  </si>
  <si>
    <t>Balance Sheet</t>
  </si>
  <si>
    <t>As at year end</t>
  </si>
  <si>
    <t>Assets</t>
  </si>
  <si>
    <t>Non Current Assets</t>
  </si>
  <si>
    <t xml:space="preserve">Fixed Assets </t>
  </si>
  <si>
    <t>Current Assets</t>
  </si>
  <si>
    <t>Liabilities and Capital</t>
  </si>
  <si>
    <t>Liabilities</t>
  </si>
  <si>
    <t>Shareholders’ Equity</t>
  </si>
  <si>
    <t>Non-controlling interest</t>
  </si>
  <si>
    <t>Net assets value per share</t>
  </si>
  <si>
    <t>Shares to calculate NAVPS</t>
  </si>
  <si>
    <t>Income Statement</t>
  </si>
  <si>
    <t>Gross Premium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</si>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</sst>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2" fillId="0" borderId="0" xfId="0" applyFont="1"/>
    <xf numFmtId="3" fontId="0" fillId="0" borderId="0" xfId="0" applyNumberFormat="1"/>
    <xf numFmtId="0" fontId="0" fillId="0" borderId="0" xfId="0" applyFont="1"/>
    <xf numFmtId="2" fontId="2" fillId="0" borderId="0" xfId="0" applyNumberFormat="1" applyFont="1"/>
    <xf numFmtId="0" fontId="2" fillId="0" borderId="0" xfId="0" applyFont="1" applyBorder="1"/>
    <xf numFmtId="2" fontId="2" fillId="0" borderId="1" xfId="0" applyNumberFormat="1" applyFont="1" applyBorder="1"/>
    <xf numFmtId="0" fontId="0" fillId="0" borderId="0" xfId="0" applyBorder="1"/>
    <xf numFmtId="164" fontId="0" fillId="0" borderId="0" xfId="1" applyNumberFormat="1" applyFont="1"/>
    <xf numFmtId="164" fontId="2" fillId="0" borderId="2" xfId="1" applyNumberFormat="1" applyFont="1" applyBorder="1"/>
    <xf numFmtId="0" fontId="0" fillId="0" borderId="0" xfId="0" applyAlignment="1">
      <alignment wrapText="1"/>
    </xf>
    <xf numFmtId="164" fontId="4" fillId="0" borderId="2" xfId="1" applyNumberFormat="1" applyFont="1" applyBorder="1"/>
    <xf numFmtId="164" fontId="2" fillId="0" borderId="0" xfId="1" applyNumberFormat="1" applyFont="1"/>
    <xf numFmtId="164" fontId="3" fillId="0" borderId="0" xfId="1" applyNumberFormat="1" applyFont="1"/>
    <xf numFmtId="164" fontId="5" fillId="0" borderId="0" xfId="1" applyNumberFormat="1" applyFont="1"/>
    <xf numFmtId="0" fontId="5" fillId="0" borderId="0" xfId="0" applyFont="1"/>
    <xf numFmtId="0" fontId="0" fillId="0" borderId="0" xfId="0" applyFont="1" applyAlignment="1">
      <alignment wrapText="1"/>
    </xf>
    <xf numFmtId="164" fontId="0" fillId="0" borderId="0" xfId="1" applyNumberFormat="1" applyFont="1" applyBorder="1"/>
    <xf numFmtId="164" fontId="2" fillId="0" borderId="0" xfId="1" applyNumberFormat="1" applyFont="1" applyBorder="1"/>
    <xf numFmtId="164" fontId="1" fillId="0" borderId="0" xfId="1" applyNumberFormat="1" applyFont="1"/>
    <xf numFmtId="0" fontId="2" fillId="0" borderId="3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3" xfId="0" applyFont="1" applyBorder="1"/>
    <xf numFmtId="164" fontId="0" fillId="0" borderId="0" xfId="0" applyNumberFormat="1"/>
    <xf numFmtId="0" fontId="3" fillId="0" borderId="3" xfId="0" applyFont="1" applyBorder="1"/>
    <xf numFmtId="0" fontId="2" fillId="0" borderId="4" xfId="0" applyFont="1" applyBorder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xSplit="1" ySplit="4" topLeftCell="B47" activePane="bottomRight" state="frozen"/>
      <selection pane="topRight" activeCell="B1" sqref="B1"/>
      <selection pane="bottomLeft" activeCell="A6" sqref="A6"/>
      <selection pane="bottomRight" activeCell="B59" sqref="B59:G59"/>
    </sheetView>
  </sheetViews>
  <sheetFormatPr defaultRowHeight="15" x14ac:dyDescent="0.25"/>
  <cols>
    <col min="1" max="1" width="39.375" customWidth="1"/>
    <col min="2" max="3" width="18.125" bestFit="1" customWidth="1"/>
    <col min="4" max="5" width="16.875" bestFit="1" customWidth="1"/>
    <col min="6" max="6" width="18.125" bestFit="1" customWidth="1"/>
    <col min="7" max="7" width="12.875" bestFit="1" customWidth="1"/>
  </cols>
  <sheetData>
    <row r="1" spans="1:7" ht="15.75" x14ac:dyDescent="0.25">
      <c r="A1" s="1" t="s">
        <v>50</v>
      </c>
    </row>
    <row r="2" spans="1:7" ht="15.75" x14ac:dyDescent="0.25">
      <c r="A2" s="1" t="s">
        <v>58</v>
      </c>
    </row>
    <row r="3" spans="1:7" ht="15.75" x14ac:dyDescent="0.25">
      <c r="A3" s="1" t="s">
        <v>59</v>
      </c>
      <c r="B3" s="30"/>
      <c r="C3" s="30"/>
    </row>
    <row r="4" spans="1:7" ht="15.75" x14ac:dyDescent="0.25"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x14ac:dyDescent="0.25">
      <c r="A5" s="22" t="s">
        <v>60</v>
      </c>
    </row>
    <row r="6" spans="1:7" x14ac:dyDescent="0.25">
      <c r="A6" s="23" t="s">
        <v>61</v>
      </c>
      <c r="B6" s="14">
        <v>620925433</v>
      </c>
      <c r="C6" s="14">
        <v>527744613</v>
      </c>
      <c r="D6" s="14">
        <f>SUM(D7:D15)</f>
        <v>555104482</v>
      </c>
      <c r="E6" s="14">
        <v>999671009</v>
      </c>
      <c r="F6" s="14">
        <v>671338939</v>
      </c>
      <c r="G6" s="14">
        <f>SUM(G7:G15)</f>
        <v>0</v>
      </c>
    </row>
    <row r="7" spans="1:7" x14ac:dyDescent="0.25">
      <c r="A7" t="s">
        <v>20</v>
      </c>
      <c r="B7" s="10"/>
      <c r="C7" s="10"/>
      <c r="D7" s="10">
        <v>15000000</v>
      </c>
      <c r="E7" s="10"/>
      <c r="F7" s="10"/>
      <c r="G7" s="10"/>
    </row>
    <row r="8" spans="1:7" x14ac:dyDescent="0.25">
      <c r="A8" t="s">
        <v>21</v>
      </c>
      <c r="B8" s="10"/>
      <c r="C8" s="10"/>
      <c r="D8" s="10">
        <v>400600000</v>
      </c>
      <c r="E8" s="10"/>
      <c r="F8" s="10"/>
      <c r="G8" s="10"/>
    </row>
    <row r="9" spans="1:7" x14ac:dyDescent="0.25">
      <c r="A9" t="s">
        <v>22</v>
      </c>
      <c r="B9" s="19"/>
      <c r="C9" s="19"/>
      <c r="D9" s="19">
        <v>0</v>
      </c>
      <c r="E9" s="19"/>
      <c r="F9" s="19"/>
      <c r="G9" s="10"/>
    </row>
    <row r="10" spans="1:7" x14ac:dyDescent="0.25">
      <c r="A10" t="s">
        <v>23</v>
      </c>
      <c r="B10" s="10"/>
      <c r="C10" s="10"/>
      <c r="D10" s="10">
        <v>0</v>
      </c>
      <c r="E10" s="19"/>
      <c r="F10" s="10"/>
      <c r="G10" s="10"/>
    </row>
    <row r="11" spans="1:7" x14ac:dyDescent="0.25">
      <c r="A11" t="s">
        <v>24</v>
      </c>
      <c r="B11" s="10"/>
      <c r="C11" s="10"/>
      <c r="D11" s="10">
        <v>0</v>
      </c>
      <c r="E11" s="10"/>
      <c r="F11" s="10"/>
      <c r="G11" s="10"/>
    </row>
    <row r="12" spans="1:7" x14ac:dyDescent="0.25">
      <c r="A12" t="s">
        <v>25</v>
      </c>
      <c r="B12" s="10"/>
      <c r="C12" s="10"/>
      <c r="D12" s="10">
        <v>0</v>
      </c>
      <c r="E12" s="10"/>
      <c r="F12" s="10"/>
      <c r="G12" s="10"/>
    </row>
    <row r="13" spans="1:7" x14ac:dyDescent="0.25">
      <c r="A13" t="s">
        <v>57</v>
      </c>
      <c r="B13" s="10"/>
      <c r="C13" s="10"/>
      <c r="D13" s="10">
        <v>47504482</v>
      </c>
      <c r="E13" s="10"/>
      <c r="F13" s="10"/>
      <c r="G13" s="10"/>
    </row>
    <row r="14" spans="1:7" x14ac:dyDescent="0.25">
      <c r="A14" t="s">
        <v>56</v>
      </c>
      <c r="B14" s="10"/>
      <c r="C14" s="10"/>
      <c r="D14" s="10">
        <v>92000000</v>
      </c>
      <c r="E14" s="10"/>
      <c r="F14" s="10"/>
      <c r="G14" s="10"/>
    </row>
    <row r="15" spans="1:7" x14ac:dyDescent="0.25">
      <c r="A15" t="s">
        <v>26</v>
      </c>
      <c r="B15" s="10"/>
      <c r="C15" s="10"/>
      <c r="D15" s="10"/>
      <c r="E15" s="10"/>
      <c r="F15" s="10"/>
      <c r="G15" s="10"/>
    </row>
    <row r="16" spans="1:7" x14ac:dyDescent="0.25">
      <c r="B16" s="10"/>
      <c r="C16" s="10"/>
      <c r="D16" s="10"/>
      <c r="E16" s="10"/>
      <c r="F16" s="10"/>
      <c r="G16" s="10"/>
    </row>
    <row r="17" spans="1:7" x14ac:dyDescent="0.25">
      <c r="A17" s="23" t="s">
        <v>27</v>
      </c>
      <c r="B17" s="14">
        <v>866576</v>
      </c>
      <c r="C17" s="14">
        <v>829417</v>
      </c>
      <c r="D17" s="14">
        <v>576937</v>
      </c>
      <c r="E17" s="14">
        <v>631160</v>
      </c>
      <c r="F17" s="14">
        <v>474590</v>
      </c>
      <c r="G17" s="10"/>
    </row>
    <row r="18" spans="1:7" x14ac:dyDescent="0.25">
      <c r="B18" s="10"/>
      <c r="C18" s="10"/>
      <c r="D18" s="10"/>
      <c r="E18" s="10"/>
      <c r="F18" s="10"/>
      <c r="G18" s="10"/>
    </row>
    <row r="19" spans="1:7" x14ac:dyDescent="0.25">
      <c r="A19" s="23" t="s">
        <v>62</v>
      </c>
      <c r="B19" s="14">
        <v>855632219</v>
      </c>
      <c r="C19" s="21">
        <v>904597884</v>
      </c>
      <c r="D19" s="14">
        <v>993779837</v>
      </c>
      <c r="E19" s="14">
        <v>957506694</v>
      </c>
      <c r="F19" s="14">
        <v>923705882</v>
      </c>
      <c r="G19" s="10"/>
    </row>
    <row r="20" spans="1:7" x14ac:dyDescent="0.25">
      <c r="A20" s="23" t="s">
        <v>36</v>
      </c>
      <c r="B20" s="14">
        <v>3504376</v>
      </c>
      <c r="C20" s="14">
        <v>3658859</v>
      </c>
      <c r="D20" s="14">
        <v>3890300</v>
      </c>
      <c r="E20" s="14">
        <v>3153806</v>
      </c>
      <c r="F20" s="14">
        <v>3954667</v>
      </c>
      <c r="G20" s="10"/>
    </row>
    <row r="21" spans="1:7" x14ac:dyDescent="0.25">
      <c r="B21" s="10"/>
      <c r="C21" s="10"/>
      <c r="D21" s="10"/>
      <c r="E21" s="10"/>
      <c r="F21" s="10"/>
      <c r="G21" s="10"/>
    </row>
    <row r="22" spans="1:7" x14ac:dyDescent="0.25">
      <c r="A22" s="23" t="s">
        <v>63</v>
      </c>
      <c r="B22" s="14">
        <f t="shared" ref="B22:E22" si="0">SUM(B23:B30)</f>
        <v>2062424038</v>
      </c>
      <c r="C22" s="14">
        <f t="shared" si="0"/>
        <v>2189275372</v>
      </c>
      <c r="D22" s="14">
        <f t="shared" si="0"/>
        <v>2083900530</v>
      </c>
      <c r="E22" s="14">
        <f t="shared" si="0"/>
        <v>1352422718</v>
      </c>
      <c r="F22" s="14">
        <f t="shared" ref="F22" si="1">SUM(F23:F30)</f>
        <v>789929983</v>
      </c>
      <c r="G22" s="14">
        <f>SUM(G23:G30)</f>
        <v>0</v>
      </c>
    </row>
    <row r="23" spans="1:7" x14ac:dyDescent="0.25">
      <c r="A23" t="s">
        <v>28</v>
      </c>
      <c r="B23" s="10"/>
      <c r="C23" s="10"/>
      <c r="D23" s="10"/>
      <c r="E23" s="10">
        <v>0</v>
      </c>
      <c r="F23" s="10"/>
      <c r="G23" s="10"/>
    </row>
    <row r="24" spans="1:7" x14ac:dyDescent="0.25">
      <c r="A24" t="s">
        <v>29</v>
      </c>
      <c r="B24" s="10"/>
      <c r="C24" s="10"/>
      <c r="D24" s="10"/>
      <c r="E24" s="10">
        <v>0</v>
      </c>
      <c r="F24" s="10"/>
      <c r="G24" s="10"/>
    </row>
    <row r="25" spans="1:7" x14ac:dyDescent="0.25">
      <c r="A25" t="s">
        <v>30</v>
      </c>
      <c r="B25" s="10"/>
      <c r="C25" s="10"/>
      <c r="D25" s="10"/>
      <c r="E25" s="10">
        <v>0</v>
      </c>
      <c r="F25" s="10"/>
      <c r="G25" s="10"/>
    </row>
    <row r="26" spans="1:7" x14ac:dyDescent="0.25">
      <c r="A26" t="s">
        <v>31</v>
      </c>
      <c r="B26" s="10">
        <v>133911150</v>
      </c>
      <c r="C26" s="10">
        <v>128954306</v>
      </c>
      <c r="D26" s="10">
        <v>117009711</v>
      </c>
      <c r="E26" s="10">
        <v>111137354</v>
      </c>
      <c r="F26" s="10">
        <v>109840834</v>
      </c>
      <c r="G26" s="10"/>
    </row>
    <row r="27" spans="1:7" x14ac:dyDescent="0.25">
      <c r="A27" t="s">
        <v>32</v>
      </c>
      <c r="B27" s="10">
        <v>113712758</v>
      </c>
      <c r="C27" s="10">
        <v>87301104</v>
      </c>
      <c r="D27" s="10">
        <v>65552536</v>
      </c>
      <c r="E27" s="10">
        <v>31534584</v>
      </c>
      <c r="F27" s="10">
        <v>13783810</v>
      </c>
      <c r="G27" s="10"/>
    </row>
    <row r="28" spans="1:7" x14ac:dyDescent="0.25">
      <c r="A28" t="s">
        <v>33</v>
      </c>
      <c r="B28" s="10">
        <v>103631847</v>
      </c>
      <c r="C28" s="10">
        <v>179920889</v>
      </c>
      <c r="D28" s="10">
        <v>200068814</v>
      </c>
      <c r="E28" s="10">
        <v>254340070</v>
      </c>
      <c r="F28" s="10">
        <v>239126935</v>
      </c>
      <c r="G28" s="10"/>
    </row>
    <row r="29" spans="1:7" x14ac:dyDescent="0.25">
      <c r="A29" t="s">
        <v>34</v>
      </c>
      <c r="B29" s="10"/>
      <c r="C29" s="10"/>
      <c r="D29" s="10"/>
      <c r="E29" s="10">
        <v>0</v>
      </c>
      <c r="F29" s="10"/>
      <c r="G29" s="10"/>
    </row>
    <row r="30" spans="1:7" x14ac:dyDescent="0.25">
      <c r="A30" t="s">
        <v>35</v>
      </c>
      <c r="B30" s="10">
        <v>1711168283</v>
      </c>
      <c r="C30" s="10">
        <v>1793099073</v>
      </c>
      <c r="D30" s="10">
        <v>1701269469</v>
      </c>
      <c r="E30" s="10">
        <v>955410710</v>
      </c>
      <c r="F30" s="10">
        <v>427178404</v>
      </c>
      <c r="G30" s="10"/>
    </row>
    <row r="31" spans="1:7" x14ac:dyDescent="0.25">
      <c r="B31" s="10"/>
      <c r="C31" s="10"/>
      <c r="D31" s="10"/>
      <c r="E31" s="10"/>
      <c r="F31" s="10"/>
      <c r="G31" s="10"/>
    </row>
    <row r="32" spans="1:7" x14ac:dyDescent="0.25">
      <c r="A32" s="3"/>
      <c r="B32" s="14">
        <f>B22+B6+B17+B19+B20</f>
        <v>3543352642</v>
      </c>
      <c r="C32" s="14">
        <f>(C22+C6+C17+C19+C20)-1</f>
        <v>3626106144</v>
      </c>
      <c r="D32" s="14">
        <f>D22+D6+D17+D19+D20</f>
        <v>3637252086</v>
      </c>
      <c r="E32" s="14">
        <f>E22+E6+E17+E19+E20+1</f>
        <v>3313385388</v>
      </c>
      <c r="F32" s="14">
        <f>(F22+F6+F17+F19+F20)-1</f>
        <v>2389404060</v>
      </c>
      <c r="G32" s="14">
        <f>G22+G6+G17+G19+G20</f>
        <v>0</v>
      </c>
    </row>
    <row r="33" spans="1:7" x14ac:dyDescent="0.25">
      <c r="B33" s="10"/>
      <c r="C33" s="10"/>
      <c r="D33" s="10"/>
      <c r="E33" s="10"/>
      <c r="F33" s="10"/>
      <c r="G33" s="10"/>
    </row>
    <row r="34" spans="1:7" ht="15.75" x14ac:dyDescent="0.25">
      <c r="A34" s="24" t="s">
        <v>64</v>
      </c>
      <c r="B34" s="10"/>
      <c r="C34" s="10"/>
      <c r="D34" s="10"/>
      <c r="E34" s="10"/>
      <c r="F34" s="10"/>
      <c r="G34" s="10"/>
    </row>
    <row r="35" spans="1:7" ht="15.75" x14ac:dyDescent="0.25">
      <c r="A35" s="25" t="s">
        <v>65</v>
      </c>
      <c r="B35" s="14">
        <f t="shared" ref="B35:G35" si="2">SUM(B36:B44)</f>
        <v>190394315</v>
      </c>
      <c r="C35" s="14">
        <f t="shared" si="2"/>
        <v>191987060</v>
      </c>
      <c r="D35" s="14">
        <f t="shared" si="2"/>
        <v>145950554</v>
      </c>
      <c r="E35" s="14">
        <f t="shared" si="2"/>
        <v>234619510</v>
      </c>
      <c r="F35" s="14">
        <f t="shared" si="2"/>
        <v>687827657</v>
      </c>
      <c r="G35" s="14">
        <f t="shared" si="2"/>
        <v>0</v>
      </c>
    </row>
    <row r="36" spans="1:7" ht="30" x14ac:dyDescent="0.25">
      <c r="A36" s="18" t="s">
        <v>15</v>
      </c>
      <c r="B36" s="10">
        <v>88105495</v>
      </c>
      <c r="C36" s="10">
        <v>67961366</v>
      </c>
      <c r="D36" s="10">
        <v>36346992</v>
      </c>
      <c r="E36" s="10">
        <v>44500873</v>
      </c>
      <c r="F36" s="10">
        <v>537686850</v>
      </c>
      <c r="G36" s="10"/>
    </row>
    <row r="37" spans="1:7" ht="30" x14ac:dyDescent="0.25">
      <c r="A37" s="18" t="s">
        <v>16</v>
      </c>
      <c r="B37" s="10">
        <v>337055</v>
      </c>
      <c r="C37" s="10">
        <v>847745</v>
      </c>
      <c r="D37" s="10">
        <v>1815909</v>
      </c>
      <c r="E37" s="10">
        <v>1123935</v>
      </c>
      <c r="F37" s="10">
        <v>1342032</v>
      </c>
      <c r="G37" s="10"/>
    </row>
    <row r="38" spans="1:7" x14ac:dyDescent="0.25">
      <c r="A38" s="18" t="s">
        <v>17</v>
      </c>
      <c r="B38" s="10">
        <v>89990544</v>
      </c>
      <c r="C38" s="10">
        <v>112148749</v>
      </c>
      <c r="D38" s="10">
        <v>122332243</v>
      </c>
      <c r="E38" s="10">
        <v>141569723</v>
      </c>
      <c r="F38" s="10">
        <v>146126522</v>
      </c>
      <c r="G38" s="10"/>
    </row>
    <row r="39" spans="1:7" x14ac:dyDescent="0.25">
      <c r="A39" s="18" t="s">
        <v>52</v>
      </c>
      <c r="B39" s="10">
        <v>0</v>
      </c>
      <c r="C39" s="10"/>
      <c r="D39" s="10">
        <v>-21281034</v>
      </c>
      <c r="E39" s="10">
        <v>-25238858</v>
      </c>
      <c r="F39" s="10">
        <v>-3173372</v>
      </c>
      <c r="G39" s="10"/>
    </row>
    <row r="40" spans="1:7" x14ac:dyDescent="0.25">
      <c r="A40" s="18" t="s">
        <v>19</v>
      </c>
      <c r="B40" s="10">
        <v>11961221</v>
      </c>
      <c r="C40" s="10"/>
      <c r="D40" s="10">
        <v>6736444</v>
      </c>
      <c r="E40" s="10">
        <v>6473837</v>
      </c>
      <c r="F40" s="10">
        <v>5845625</v>
      </c>
      <c r="G40" s="10"/>
    </row>
    <row r="41" spans="1:7" x14ac:dyDescent="0.25">
      <c r="A41" s="18" t="s">
        <v>18</v>
      </c>
      <c r="B41" s="10">
        <v>0</v>
      </c>
      <c r="C41" s="10"/>
      <c r="D41" s="10"/>
      <c r="E41" s="10"/>
      <c r="F41" s="10">
        <v>0</v>
      </c>
      <c r="G41" s="10"/>
    </row>
    <row r="42" spans="1:7" x14ac:dyDescent="0.25">
      <c r="A42" s="18" t="s">
        <v>9</v>
      </c>
      <c r="B42" s="10">
        <v>0</v>
      </c>
      <c r="C42" s="10"/>
      <c r="D42" s="10"/>
      <c r="E42" s="10"/>
      <c r="F42" s="10">
        <v>0</v>
      </c>
      <c r="G42" s="10"/>
    </row>
    <row r="43" spans="1:7" x14ac:dyDescent="0.25">
      <c r="A43" s="18" t="s">
        <v>54</v>
      </c>
      <c r="B43" s="10"/>
      <c r="C43" s="10"/>
      <c r="D43" s="10"/>
      <c r="E43" s="10">
        <v>66190000</v>
      </c>
      <c r="F43" s="10"/>
      <c r="G43" s="10"/>
    </row>
    <row r="44" spans="1:7" x14ac:dyDescent="0.25">
      <c r="A44" s="18" t="s">
        <v>19</v>
      </c>
      <c r="B44" s="10">
        <v>0</v>
      </c>
      <c r="C44" s="10">
        <v>11029200</v>
      </c>
      <c r="D44" s="10"/>
      <c r="E44" s="10"/>
      <c r="F44" s="10">
        <v>0</v>
      </c>
      <c r="G44" s="10"/>
    </row>
    <row r="45" spans="1:7" x14ac:dyDescent="0.25">
      <c r="A45" s="3"/>
      <c r="B45" s="14"/>
      <c r="C45" s="14"/>
      <c r="D45" s="14"/>
      <c r="E45" s="14"/>
      <c r="F45" s="14"/>
      <c r="G45" s="10"/>
    </row>
    <row r="46" spans="1:7" x14ac:dyDescent="0.25">
      <c r="A46" s="3"/>
      <c r="B46" s="14"/>
      <c r="C46" s="14"/>
      <c r="D46" s="14"/>
      <c r="E46" s="14"/>
      <c r="F46" s="14"/>
      <c r="G46" s="10"/>
    </row>
    <row r="47" spans="1:7" x14ac:dyDescent="0.25">
      <c r="A47" s="23" t="s">
        <v>66</v>
      </c>
      <c r="B47" s="14">
        <f>SUM(B48:B53)</f>
        <v>3352958327</v>
      </c>
      <c r="C47" s="14">
        <f t="shared" ref="C47:G47" si="3">SUM(C48:C53)</f>
        <v>3434119084</v>
      </c>
      <c r="D47" s="14">
        <f t="shared" si="3"/>
        <v>3491301532</v>
      </c>
      <c r="E47" s="14">
        <f t="shared" si="3"/>
        <v>3078765878</v>
      </c>
      <c r="F47" s="14">
        <f t="shared" si="3"/>
        <v>1701576403</v>
      </c>
      <c r="G47" s="14">
        <f t="shared" si="3"/>
        <v>0</v>
      </c>
    </row>
    <row r="48" spans="1:7" x14ac:dyDescent="0.25">
      <c r="A48" t="s">
        <v>11</v>
      </c>
      <c r="B48" s="10">
        <v>324000000</v>
      </c>
      <c r="C48" s="10">
        <v>324000000</v>
      </c>
      <c r="D48" s="10">
        <v>324000000</v>
      </c>
      <c r="E48" s="10">
        <v>324000000</v>
      </c>
      <c r="F48" s="10">
        <v>388800000</v>
      </c>
      <c r="G48" s="10"/>
    </row>
    <row r="49" spans="1:7" x14ac:dyDescent="0.25">
      <c r="A49" t="s">
        <v>12</v>
      </c>
      <c r="B49" s="10"/>
      <c r="C49" s="10">
        <v>0</v>
      </c>
      <c r="D49" s="10"/>
      <c r="E49" s="10"/>
      <c r="F49" s="10">
        <v>0</v>
      </c>
      <c r="G49" s="10"/>
    </row>
    <row r="50" spans="1:7" x14ac:dyDescent="0.25">
      <c r="A50" t="s">
        <v>13</v>
      </c>
      <c r="B50" s="10"/>
      <c r="C50" s="10">
        <v>0</v>
      </c>
      <c r="D50" s="10"/>
      <c r="E50" s="10"/>
      <c r="F50" s="10">
        <v>0</v>
      </c>
      <c r="G50" s="10"/>
    </row>
    <row r="51" spans="1:7" ht="30" x14ac:dyDescent="0.25">
      <c r="A51" s="12" t="s">
        <v>51</v>
      </c>
      <c r="B51" s="10">
        <v>24479827</v>
      </c>
      <c r="C51" s="10">
        <v>24470644</v>
      </c>
      <c r="D51" s="10">
        <v>24395883</v>
      </c>
      <c r="E51" s="10">
        <v>24426009</v>
      </c>
      <c r="F51" s="10">
        <v>24518937</v>
      </c>
      <c r="G51" s="10"/>
    </row>
    <row r="52" spans="1:7" x14ac:dyDescent="0.25">
      <c r="A52" t="s">
        <v>14</v>
      </c>
      <c r="B52" s="10"/>
      <c r="C52" s="10">
        <v>0</v>
      </c>
      <c r="D52" s="10"/>
      <c r="E52" s="10"/>
      <c r="F52" s="10"/>
      <c r="G52" s="10"/>
    </row>
    <row r="53" spans="1:7" x14ac:dyDescent="0.25">
      <c r="A53" t="s">
        <v>37</v>
      </c>
      <c r="B53" s="10">
        <v>3004478500</v>
      </c>
      <c r="C53" s="10">
        <v>3085648440</v>
      </c>
      <c r="D53" s="10">
        <v>3142905649</v>
      </c>
      <c r="E53" s="10">
        <v>2730339869</v>
      </c>
      <c r="F53" s="10">
        <v>1288257466</v>
      </c>
      <c r="G53" s="10"/>
    </row>
    <row r="54" spans="1:7" x14ac:dyDescent="0.25">
      <c r="B54" s="10"/>
      <c r="C54" s="10"/>
      <c r="D54" s="10"/>
      <c r="E54" s="10"/>
      <c r="F54" s="10"/>
      <c r="G54" s="10"/>
    </row>
    <row r="55" spans="1:7" x14ac:dyDescent="0.25">
      <c r="A55" s="23" t="s">
        <v>67</v>
      </c>
      <c r="B55" s="10">
        <v>0</v>
      </c>
      <c r="C55" s="10">
        <v>0</v>
      </c>
      <c r="D55" s="10"/>
      <c r="E55" s="10"/>
      <c r="F55" s="10">
        <v>0</v>
      </c>
      <c r="G55" s="10"/>
    </row>
    <row r="56" spans="1:7" x14ac:dyDescent="0.25">
      <c r="A56" s="3"/>
      <c r="B56" s="14"/>
      <c r="C56" s="14"/>
      <c r="D56" s="14"/>
      <c r="E56" s="14"/>
      <c r="F56" s="14"/>
      <c r="G56" s="10"/>
    </row>
    <row r="57" spans="1:7" x14ac:dyDescent="0.25">
      <c r="A57" s="3"/>
      <c r="B57" s="14"/>
      <c r="C57" s="14"/>
      <c r="D57" s="14"/>
      <c r="E57" s="14"/>
      <c r="F57" s="14"/>
      <c r="G57" s="10"/>
    </row>
    <row r="58" spans="1:7" x14ac:dyDescent="0.25">
      <c r="A58" s="3"/>
      <c r="B58" s="14">
        <f>B35+B47+B55</f>
        <v>3543352642</v>
      </c>
      <c r="C58" s="14">
        <f t="shared" ref="C58:G58" si="4">C35+C47+C55</f>
        <v>3626106144</v>
      </c>
      <c r="D58" s="14">
        <f t="shared" si="4"/>
        <v>3637252086</v>
      </c>
      <c r="E58" s="14">
        <f t="shared" si="4"/>
        <v>3313385388</v>
      </c>
      <c r="F58" s="14">
        <f t="shared" si="4"/>
        <v>2389404060</v>
      </c>
      <c r="G58" s="14">
        <f t="shared" si="4"/>
        <v>0</v>
      </c>
    </row>
    <row r="59" spans="1:7" x14ac:dyDescent="0.25">
      <c r="B59" s="27">
        <f>B32-B58</f>
        <v>0</v>
      </c>
      <c r="C59" s="27">
        <f t="shared" ref="C59:G59" si="5">C32-C58</f>
        <v>0</v>
      </c>
      <c r="D59" s="27">
        <f t="shared" si="5"/>
        <v>0</v>
      </c>
      <c r="E59" s="27">
        <f t="shared" si="5"/>
        <v>0</v>
      </c>
      <c r="F59" s="27">
        <f t="shared" si="5"/>
        <v>0</v>
      </c>
      <c r="G59" s="27">
        <f t="shared" si="5"/>
        <v>0</v>
      </c>
    </row>
    <row r="60" spans="1:7" x14ac:dyDescent="0.25">
      <c r="A60" s="26" t="s">
        <v>68</v>
      </c>
      <c r="B60" s="6">
        <f t="shared" ref="B60:G60" si="6">B47/(B48/10)</f>
        <v>103.48636811728394</v>
      </c>
      <c r="C60" s="6">
        <f t="shared" si="6"/>
        <v>105.99132975308642</v>
      </c>
      <c r="D60" s="6">
        <f t="shared" si="6"/>
        <v>107.75622012345679</v>
      </c>
      <c r="E60" s="6">
        <f t="shared" si="6"/>
        <v>95.023638209876538</v>
      </c>
      <c r="F60" s="6">
        <f t="shared" si="6"/>
        <v>43.76482518004115</v>
      </c>
      <c r="G60" s="6" t="e">
        <f t="shared" si="6"/>
        <v>#DIV/0!</v>
      </c>
    </row>
    <row r="61" spans="1:7" x14ac:dyDescent="0.25">
      <c r="A61" s="26" t="s">
        <v>69</v>
      </c>
      <c r="B61" s="27">
        <f>B48/10</f>
        <v>32400000</v>
      </c>
      <c r="C61" s="27">
        <f t="shared" ref="C61:F61" si="7">C48/10</f>
        <v>32400000</v>
      </c>
      <c r="D61" s="27">
        <f t="shared" si="7"/>
        <v>32400000</v>
      </c>
      <c r="E61" s="27">
        <f t="shared" si="7"/>
        <v>32400000</v>
      </c>
      <c r="F61" s="27">
        <f t="shared" si="7"/>
        <v>38880000</v>
      </c>
    </row>
    <row r="62" spans="1:7" x14ac:dyDescent="0.25">
      <c r="B62" s="4"/>
      <c r="C62" s="4"/>
      <c r="D62" s="4"/>
      <c r="E62" s="4"/>
      <c r="F62" s="4"/>
    </row>
    <row r="63" spans="1:7" x14ac:dyDescent="0.25">
      <c r="B63" s="4"/>
      <c r="C63" s="4"/>
      <c r="D63" s="4"/>
      <c r="F63" s="4"/>
      <c r="G63" s="4"/>
    </row>
    <row r="64" spans="1:7" x14ac:dyDescent="0.25">
      <c r="E64" s="4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pane xSplit="1" ySplit="4" topLeftCell="F8" activePane="bottomRight" state="frozen"/>
      <selection pane="topRight" activeCell="B1" sqref="B1"/>
      <selection pane="bottomLeft" activeCell="A6" sqref="A6"/>
      <selection pane="bottomRight" activeCell="D22" sqref="D22"/>
    </sheetView>
  </sheetViews>
  <sheetFormatPr defaultRowHeight="15" x14ac:dyDescent="0.25"/>
  <cols>
    <col min="1" max="1" width="41.375" customWidth="1"/>
    <col min="2" max="4" width="18.875" bestFit="1" customWidth="1"/>
    <col min="5" max="5" width="18.75" bestFit="1" customWidth="1"/>
    <col min="6" max="6" width="19.375" bestFit="1" customWidth="1"/>
    <col min="7" max="7" width="12.875" bestFit="1" customWidth="1"/>
  </cols>
  <sheetData>
    <row r="1" spans="1:8" ht="15.75" x14ac:dyDescent="0.25">
      <c r="A1" s="1" t="s">
        <v>50</v>
      </c>
      <c r="B1" s="1"/>
      <c r="C1" s="1"/>
      <c r="D1" s="1"/>
      <c r="E1" s="1"/>
    </row>
    <row r="2" spans="1:8" ht="15.75" x14ac:dyDescent="0.25">
      <c r="A2" s="1" t="s">
        <v>70</v>
      </c>
      <c r="B2" s="1"/>
      <c r="C2" s="1"/>
      <c r="D2" s="1"/>
      <c r="E2" s="1"/>
    </row>
    <row r="3" spans="1:8" ht="15.75" x14ac:dyDescent="0.25">
      <c r="A3" s="1" t="s">
        <v>59</v>
      </c>
      <c r="B3" s="1"/>
      <c r="C3" s="1"/>
      <c r="D3" s="1"/>
      <c r="E3" s="1"/>
    </row>
    <row r="4" spans="1:8" ht="15.75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8" ht="15.75" x14ac:dyDescent="0.25">
      <c r="A5" s="1"/>
      <c r="B5" s="2"/>
      <c r="C5" s="2"/>
      <c r="D5" s="2"/>
      <c r="E5" s="2"/>
      <c r="F5" s="2"/>
      <c r="G5" s="2"/>
    </row>
    <row r="6" spans="1:8" ht="15.75" x14ac:dyDescent="0.25">
      <c r="A6" s="28" t="s">
        <v>71</v>
      </c>
      <c r="B6" s="15">
        <v>1547488440</v>
      </c>
      <c r="C6" s="15">
        <v>1598165014</v>
      </c>
      <c r="D6" s="15">
        <v>1435666287</v>
      </c>
      <c r="E6" s="15">
        <v>1330625070</v>
      </c>
      <c r="F6" s="15">
        <v>1085320257</v>
      </c>
      <c r="G6" s="15"/>
      <c r="H6" s="10"/>
    </row>
    <row r="7" spans="1:8" ht="15.75" x14ac:dyDescent="0.25">
      <c r="A7" s="17" t="s">
        <v>2</v>
      </c>
      <c r="B7" s="16">
        <v>1963288</v>
      </c>
      <c r="C7" s="16">
        <v>1661754</v>
      </c>
      <c r="D7" s="16">
        <v>2074239</v>
      </c>
      <c r="E7" s="16">
        <v>1424225</v>
      </c>
      <c r="F7" s="16">
        <v>754081</v>
      </c>
      <c r="G7" s="15"/>
      <c r="H7" s="10"/>
    </row>
    <row r="8" spans="1:8" ht="15.75" x14ac:dyDescent="0.25">
      <c r="A8" s="28" t="s">
        <v>3</v>
      </c>
      <c r="B8" s="15">
        <f t="shared" ref="B8:E8" si="0">B6-B7</f>
        <v>1545525152</v>
      </c>
      <c r="C8" s="15">
        <f>C6-C7</f>
        <v>1596503260</v>
      </c>
      <c r="D8" s="15">
        <f t="shared" si="0"/>
        <v>1433592048</v>
      </c>
      <c r="E8" s="15">
        <f t="shared" si="0"/>
        <v>1329200845</v>
      </c>
      <c r="F8" s="15">
        <f>F6-F7</f>
        <v>1084566176</v>
      </c>
      <c r="G8" s="15">
        <f>G6-G7</f>
        <v>0</v>
      </c>
      <c r="H8" s="10"/>
    </row>
    <row r="9" spans="1:8" ht="15.75" x14ac:dyDescent="0.25">
      <c r="A9" s="17" t="s">
        <v>4</v>
      </c>
      <c r="B9" s="16">
        <v>251742631</v>
      </c>
      <c r="C9" s="16"/>
      <c r="D9" s="16">
        <v>166887566</v>
      </c>
      <c r="E9" s="16">
        <v>100386074</v>
      </c>
      <c r="F9" s="16">
        <v>72678680</v>
      </c>
      <c r="G9" s="15"/>
      <c r="H9" s="10"/>
    </row>
    <row r="10" spans="1:8" ht="15.75" x14ac:dyDescent="0.25">
      <c r="A10" s="17" t="s">
        <v>5</v>
      </c>
      <c r="B10" s="16">
        <v>8098359</v>
      </c>
      <c r="C10" s="16"/>
      <c r="D10" s="16">
        <v>3198257</v>
      </c>
      <c r="E10" s="16">
        <v>2082951</v>
      </c>
      <c r="F10" s="16">
        <v>4116847</v>
      </c>
      <c r="G10" s="15"/>
      <c r="H10" s="10"/>
    </row>
    <row r="11" spans="1:8" ht="15.75" x14ac:dyDescent="0.25">
      <c r="A11" s="1"/>
      <c r="B11" s="15">
        <f t="shared" ref="B11:G11" si="1">B8+B9+B10</f>
        <v>1805366142</v>
      </c>
      <c r="C11" s="15">
        <f t="shared" si="1"/>
        <v>1596503260</v>
      </c>
      <c r="D11" s="15">
        <f t="shared" si="1"/>
        <v>1603677871</v>
      </c>
      <c r="E11" s="15">
        <f t="shared" si="1"/>
        <v>1431669870</v>
      </c>
      <c r="F11" s="15">
        <f t="shared" si="1"/>
        <v>1161361703</v>
      </c>
      <c r="G11" s="15">
        <f t="shared" si="1"/>
        <v>0</v>
      </c>
      <c r="H11" s="10"/>
    </row>
    <row r="12" spans="1:8" ht="15.75" x14ac:dyDescent="0.25">
      <c r="A12" s="1"/>
      <c r="B12" s="15"/>
      <c r="C12" s="15"/>
      <c r="D12" s="15"/>
      <c r="E12" s="15"/>
      <c r="F12" s="15"/>
      <c r="G12" s="15"/>
      <c r="H12" s="10"/>
    </row>
    <row r="13" spans="1:8" ht="15.75" x14ac:dyDescent="0.25">
      <c r="A13" s="28" t="s">
        <v>6</v>
      </c>
      <c r="B13" s="15"/>
      <c r="C13" s="15"/>
      <c r="D13" s="15"/>
      <c r="E13" s="15"/>
      <c r="F13" s="15"/>
      <c r="G13" s="15"/>
      <c r="H13" s="10"/>
    </row>
    <row r="14" spans="1:8" ht="15.75" x14ac:dyDescent="0.25">
      <c r="A14" s="17" t="s">
        <v>7</v>
      </c>
      <c r="B14" s="16"/>
      <c r="C14" s="16">
        <v>827424245</v>
      </c>
      <c r="D14" s="16">
        <v>291843728</v>
      </c>
      <c r="E14" s="16">
        <v>1145545108</v>
      </c>
      <c r="F14" s="16">
        <v>1928227681</v>
      </c>
      <c r="G14" s="15"/>
      <c r="H14" s="10"/>
    </row>
    <row r="15" spans="1:8" ht="15.75" x14ac:dyDescent="0.25">
      <c r="A15" s="17" t="s">
        <v>8</v>
      </c>
      <c r="B15" s="16">
        <v>246672694</v>
      </c>
      <c r="C15" s="16">
        <v>332080745</v>
      </c>
      <c r="D15" s="16">
        <v>291843728</v>
      </c>
      <c r="E15" s="16">
        <v>254318621</v>
      </c>
      <c r="F15" s="16">
        <f>183424034+101187699</f>
        <v>284611733</v>
      </c>
      <c r="G15" s="15"/>
      <c r="H15" s="10"/>
    </row>
    <row r="16" spans="1:8" ht="15.75" x14ac:dyDescent="0.25">
      <c r="A16" s="17" t="s">
        <v>0</v>
      </c>
      <c r="B16" s="16"/>
      <c r="C16" s="16">
        <v>527056239</v>
      </c>
      <c r="D16" s="16">
        <v>379304456</v>
      </c>
      <c r="E16" s="16">
        <v>399064533</v>
      </c>
      <c r="F16" s="16">
        <v>385820156</v>
      </c>
      <c r="G16" s="15"/>
      <c r="H16" s="10"/>
    </row>
    <row r="17" spans="1:8" ht="15.75" x14ac:dyDescent="0.25">
      <c r="A17" s="17" t="s">
        <v>55</v>
      </c>
      <c r="B17" s="16">
        <v>47476039</v>
      </c>
      <c r="C17" s="16">
        <v>51953162</v>
      </c>
      <c r="D17" s="16">
        <v>48965155</v>
      </c>
      <c r="E17" s="16">
        <v>42804827</v>
      </c>
      <c r="F17" s="16">
        <v>43558198</v>
      </c>
      <c r="G17" s="15"/>
      <c r="H17" s="10"/>
    </row>
    <row r="18" spans="1:8" ht="15.75" x14ac:dyDescent="0.25">
      <c r="A18" s="17" t="s">
        <v>9</v>
      </c>
      <c r="B18" s="16"/>
      <c r="C18" s="16"/>
      <c r="D18" s="16"/>
      <c r="E18" s="16"/>
      <c r="F18" s="16"/>
      <c r="G18" s="15"/>
      <c r="H18" s="10"/>
    </row>
    <row r="19" spans="1:8" ht="15.75" x14ac:dyDescent="0.25">
      <c r="A19" s="17" t="s">
        <v>10</v>
      </c>
      <c r="B19" s="16"/>
      <c r="C19" s="16"/>
      <c r="D19" s="16"/>
      <c r="E19" s="16"/>
      <c r="F19" s="16"/>
      <c r="G19" s="15"/>
      <c r="H19" s="10"/>
    </row>
    <row r="20" spans="1:8" ht="15.75" x14ac:dyDescent="0.25">
      <c r="A20" s="26" t="s">
        <v>72</v>
      </c>
      <c r="B20" s="15">
        <f t="shared" ref="B20:D20" si="2">B11-B14-B15-B16-B17-B18+B19</f>
        <v>1511217409</v>
      </c>
      <c r="C20" s="15">
        <f t="shared" si="2"/>
        <v>-142011131</v>
      </c>
      <c r="D20" s="15">
        <f t="shared" si="2"/>
        <v>591720804</v>
      </c>
      <c r="E20" s="15">
        <f>E11-E14-E15-E16-E17-E18+E19</f>
        <v>-410063219</v>
      </c>
      <c r="F20" s="15">
        <f>F11-F14-F15-F16-F17-F18+F19</f>
        <v>-1480856065</v>
      </c>
      <c r="G20" s="15">
        <f>G11-G14-G15-G16-G17-G18+G19</f>
        <v>0</v>
      </c>
      <c r="H20" s="10"/>
    </row>
    <row r="21" spans="1:8" ht="15.75" x14ac:dyDescent="0.25">
      <c r="A21" s="23" t="s">
        <v>73</v>
      </c>
      <c r="B21" s="15">
        <f>B22+B23</f>
        <v>0</v>
      </c>
      <c r="C21" s="15">
        <f t="shared" ref="C21:G21" si="3">C22+C23</f>
        <v>1000000</v>
      </c>
      <c r="D21" s="15">
        <f t="shared" si="3"/>
        <v>0</v>
      </c>
      <c r="E21" s="15">
        <f t="shared" si="3"/>
        <v>2502561</v>
      </c>
      <c r="F21" s="15">
        <f t="shared" si="3"/>
        <v>0</v>
      </c>
      <c r="G21" s="15">
        <f t="shared" si="3"/>
        <v>0</v>
      </c>
      <c r="H21" s="10"/>
    </row>
    <row r="22" spans="1:8" ht="15.75" x14ac:dyDescent="0.25">
      <c r="A22" s="17" t="s">
        <v>86</v>
      </c>
      <c r="B22" s="16"/>
      <c r="C22" s="16">
        <v>1000000</v>
      </c>
      <c r="D22" s="16">
        <v>0</v>
      </c>
      <c r="E22" s="16">
        <v>2502561</v>
      </c>
      <c r="F22" s="16">
        <v>0</v>
      </c>
      <c r="G22" s="15"/>
      <c r="H22" s="10"/>
    </row>
    <row r="23" spans="1:8" ht="15.75" x14ac:dyDescent="0.25">
      <c r="A23" s="17" t="s">
        <v>87</v>
      </c>
      <c r="B23" s="16"/>
      <c r="C23" s="16"/>
      <c r="D23" s="16"/>
      <c r="E23" s="16"/>
      <c r="F23" s="16"/>
      <c r="G23" s="15"/>
      <c r="H23" s="10"/>
    </row>
    <row r="24" spans="1:8" ht="15.75" x14ac:dyDescent="0.25">
      <c r="A24" s="26" t="s">
        <v>74</v>
      </c>
      <c r="B24" s="15">
        <f>B20-B21</f>
        <v>1511217409</v>
      </c>
      <c r="C24" s="15">
        <f t="shared" ref="C24:G24" si="4">C20-C21</f>
        <v>-143011131</v>
      </c>
      <c r="D24" s="15">
        <f t="shared" si="4"/>
        <v>591720804</v>
      </c>
      <c r="E24" s="15">
        <f t="shared" si="4"/>
        <v>-412565780</v>
      </c>
      <c r="F24" s="15">
        <f t="shared" si="4"/>
        <v>-1480856065</v>
      </c>
      <c r="G24" s="15">
        <f t="shared" si="4"/>
        <v>0</v>
      </c>
      <c r="H24" s="10"/>
    </row>
    <row r="25" spans="1:8" x14ac:dyDescent="0.25">
      <c r="A25" s="3"/>
      <c r="B25" s="20"/>
      <c r="C25" s="20"/>
      <c r="D25" s="20"/>
      <c r="E25" s="20"/>
      <c r="F25" s="20"/>
      <c r="G25" s="20"/>
      <c r="H25" s="10"/>
    </row>
    <row r="26" spans="1:8" x14ac:dyDescent="0.25">
      <c r="A26" s="26" t="s">
        <v>75</v>
      </c>
      <c r="B26" s="8">
        <f>B24/('1'!B48/10)</f>
        <v>46.642512623456788</v>
      </c>
      <c r="C26" s="8">
        <f>C24/('1'!C48/10)</f>
        <v>-4.4139237962962961</v>
      </c>
      <c r="D26" s="8">
        <f>D24/('1'!D48/10)</f>
        <v>18.262987777777777</v>
      </c>
      <c r="E26" s="8">
        <f>E24/('1'!E48/10)</f>
        <v>-12.733511728395062</v>
      </c>
      <c r="F26" s="8">
        <f>F24/('1'!F48/10)</f>
        <v>-38.087861754115224</v>
      </c>
      <c r="G26" s="8" t="e">
        <f>G24/('1'!G48/10)</f>
        <v>#DIV/0!</v>
      </c>
    </row>
    <row r="27" spans="1:8" x14ac:dyDescent="0.25">
      <c r="A27" s="29" t="s">
        <v>76</v>
      </c>
      <c r="B27">
        <v>32400000</v>
      </c>
      <c r="C27">
        <v>32400000</v>
      </c>
      <c r="D27">
        <v>32400000</v>
      </c>
      <c r="E27" s="7">
        <v>32400000</v>
      </c>
      <c r="F27">
        <v>38880000</v>
      </c>
    </row>
    <row r="50" spans="1:1" x14ac:dyDescent="0.25">
      <c r="A5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G13" sqref="G13"/>
    </sheetView>
  </sheetViews>
  <sheetFormatPr defaultRowHeight="15" x14ac:dyDescent="0.25"/>
  <cols>
    <col min="1" max="1" width="43.375" customWidth="1"/>
    <col min="2" max="3" width="17.75" bestFit="1" customWidth="1"/>
    <col min="4" max="5" width="17.875" bestFit="1" customWidth="1"/>
    <col min="6" max="7" width="17.75" bestFit="1" customWidth="1"/>
  </cols>
  <sheetData>
    <row r="1" spans="1:7" ht="15.75" x14ac:dyDescent="0.25">
      <c r="A1" s="1" t="s">
        <v>50</v>
      </c>
      <c r="B1" s="1"/>
      <c r="C1" s="1"/>
      <c r="D1" s="1"/>
      <c r="E1" s="1"/>
    </row>
    <row r="2" spans="1:7" ht="15.75" x14ac:dyDescent="0.25">
      <c r="A2" s="1" t="s">
        <v>77</v>
      </c>
      <c r="B2" s="1"/>
      <c r="C2" s="1"/>
      <c r="D2" s="1"/>
      <c r="E2" s="1"/>
    </row>
    <row r="3" spans="1:7" ht="15.75" x14ac:dyDescent="0.25">
      <c r="A3" s="1" t="s">
        <v>59</v>
      </c>
      <c r="B3" s="1"/>
      <c r="C3" s="1"/>
      <c r="D3" s="1"/>
      <c r="E3" s="1"/>
    </row>
    <row r="4" spans="1:7" ht="15.75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x14ac:dyDescent="0.25">
      <c r="A5" s="26" t="s">
        <v>78</v>
      </c>
      <c r="F5" s="4"/>
    </row>
    <row r="6" spans="1:7" x14ac:dyDescent="0.25">
      <c r="A6" t="s">
        <v>38</v>
      </c>
      <c r="B6" s="10">
        <v>1554845472</v>
      </c>
      <c r="C6" s="10">
        <v>1600528083</v>
      </c>
      <c r="D6" s="10">
        <v>1441243887</v>
      </c>
      <c r="E6" s="10">
        <v>1334810595</v>
      </c>
      <c r="F6" s="10">
        <v>1085234484</v>
      </c>
      <c r="G6" s="10"/>
    </row>
    <row r="7" spans="1:7" x14ac:dyDescent="0.25">
      <c r="A7" s="5" t="s">
        <v>39</v>
      </c>
      <c r="B7" s="10">
        <v>246338621</v>
      </c>
      <c r="C7" s="10">
        <v>250592725</v>
      </c>
      <c r="D7" s="10">
        <v>3198257</v>
      </c>
      <c r="E7" s="10">
        <v>136486977</v>
      </c>
      <c r="F7" s="10">
        <v>94546301</v>
      </c>
      <c r="G7" s="10"/>
    </row>
    <row r="8" spans="1:7" x14ac:dyDescent="0.25">
      <c r="A8" s="5" t="s">
        <v>40</v>
      </c>
      <c r="B8" s="10">
        <v>-759938865</v>
      </c>
      <c r="C8" s="10">
        <v>-916205653</v>
      </c>
      <c r="D8" s="10">
        <v>-487981061</v>
      </c>
      <c r="E8" s="10">
        <v>-658529527</v>
      </c>
      <c r="F8" s="10">
        <v>-528400367</v>
      </c>
      <c r="G8" s="10"/>
    </row>
    <row r="9" spans="1:7" x14ac:dyDescent="0.25">
      <c r="A9" s="5" t="s">
        <v>41</v>
      </c>
      <c r="B9" s="10">
        <v>0</v>
      </c>
      <c r="C9" s="10">
        <v>0</v>
      </c>
      <c r="D9" s="10"/>
      <c r="E9" s="10">
        <v>0</v>
      </c>
      <c r="F9" s="10">
        <v>0</v>
      </c>
      <c r="G9" s="10"/>
    </row>
    <row r="10" spans="1:7" x14ac:dyDescent="0.25">
      <c r="A10" s="5" t="s">
        <v>42</v>
      </c>
      <c r="B10" s="10">
        <v>-625461140</v>
      </c>
      <c r="C10" s="10">
        <v>-847568374</v>
      </c>
      <c r="D10" s="10">
        <v>-904818725</v>
      </c>
      <c r="E10" s="10">
        <v>-1137391227</v>
      </c>
      <c r="F10" s="10">
        <v>-1435041704</v>
      </c>
      <c r="G10" s="10"/>
    </row>
    <row r="11" spans="1:7" x14ac:dyDescent="0.25">
      <c r="A11" s="5" t="s">
        <v>43</v>
      </c>
      <c r="B11" s="10"/>
      <c r="C11" s="10">
        <v>0</v>
      </c>
      <c r="D11" s="10">
        <v>-92021992</v>
      </c>
      <c r="E11" s="10">
        <v>0</v>
      </c>
      <c r="F11" s="10">
        <v>0</v>
      </c>
      <c r="G11" s="10"/>
    </row>
    <row r="12" spans="1:7" x14ac:dyDescent="0.25">
      <c r="A12" s="3"/>
      <c r="B12" s="11">
        <f t="shared" ref="B12:E12" si="0">SUM(B5:B11)</f>
        <v>415784088</v>
      </c>
      <c r="C12" s="11">
        <f t="shared" si="0"/>
        <v>87346781</v>
      </c>
      <c r="D12" s="11">
        <f t="shared" si="0"/>
        <v>-40379634</v>
      </c>
      <c r="E12" s="11">
        <f t="shared" si="0"/>
        <v>-324623182</v>
      </c>
      <c r="F12" s="11">
        <f>SUM(F5:F11)</f>
        <v>-783661286</v>
      </c>
      <c r="G12" s="11">
        <f>SUM(G5:G11)</f>
        <v>0</v>
      </c>
    </row>
    <row r="13" spans="1:7" x14ac:dyDescent="0.25">
      <c r="B13" s="10"/>
      <c r="C13" s="10"/>
      <c r="D13" s="10"/>
      <c r="E13" s="10"/>
      <c r="F13" s="10"/>
      <c r="G13" s="10"/>
    </row>
    <row r="14" spans="1:7" x14ac:dyDescent="0.25">
      <c r="A14" s="26" t="s">
        <v>79</v>
      </c>
      <c r="B14" s="10"/>
      <c r="C14" s="10"/>
      <c r="D14" s="10"/>
      <c r="E14" s="10"/>
      <c r="F14" s="10"/>
      <c r="G14" s="10"/>
    </row>
    <row r="15" spans="1:7" x14ac:dyDescent="0.25">
      <c r="A15" s="12" t="s">
        <v>1</v>
      </c>
      <c r="B15" s="10">
        <v>-149464124</v>
      </c>
      <c r="C15" s="10">
        <v>-98633971</v>
      </c>
      <c r="D15" s="10">
        <v>-215284174</v>
      </c>
      <c r="E15" s="10">
        <v>-42804827</v>
      </c>
      <c r="F15" s="10">
        <v>-6869661</v>
      </c>
      <c r="G15" s="10"/>
    </row>
    <row r="16" spans="1:7" x14ac:dyDescent="0.25">
      <c r="A16" s="12" t="s">
        <v>44</v>
      </c>
      <c r="B16" s="10">
        <v>-637916</v>
      </c>
      <c r="C16" s="10">
        <v>93217980</v>
      </c>
      <c r="D16" s="10">
        <v>-25054409</v>
      </c>
      <c r="E16" s="10">
        <v>-444620751</v>
      </c>
      <c r="F16" s="10">
        <v>328488641</v>
      </c>
      <c r="G16" s="10"/>
    </row>
    <row r="17" spans="1:7" x14ac:dyDescent="0.25">
      <c r="A17" s="12" t="s">
        <v>45</v>
      </c>
      <c r="B17" s="10">
        <v>0</v>
      </c>
      <c r="C17" s="10"/>
      <c r="D17" s="10">
        <v>0</v>
      </c>
      <c r="E17" s="10"/>
      <c r="F17" s="10">
        <v>0</v>
      </c>
      <c r="G17" s="10"/>
    </row>
    <row r="18" spans="1:7" x14ac:dyDescent="0.25">
      <c r="A18" s="12" t="s">
        <v>46</v>
      </c>
      <c r="B18" s="10">
        <v>0</v>
      </c>
      <c r="C18" s="10"/>
      <c r="D18" s="10">
        <v>252480</v>
      </c>
      <c r="E18" s="10"/>
      <c r="F18" s="10">
        <v>0</v>
      </c>
      <c r="G18" s="10"/>
    </row>
    <row r="19" spans="1:7" x14ac:dyDescent="0.25">
      <c r="A19" s="12" t="s">
        <v>47</v>
      </c>
      <c r="B19" s="10">
        <v>0</v>
      </c>
      <c r="C19" s="10"/>
      <c r="D19" s="10">
        <v>188636134</v>
      </c>
      <c r="E19" s="10"/>
      <c r="F19" s="10">
        <v>0</v>
      </c>
      <c r="G19" s="10"/>
    </row>
    <row r="20" spans="1:7" x14ac:dyDescent="0.25">
      <c r="A20" s="12" t="s">
        <v>48</v>
      </c>
      <c r="B20" s="10">
        <v>0</v>
      </c>
      <c r="C20" s="10"/>
      <c r="D20" s="10"/>
      <c r="E20" s="10"/>
      <c r="F20" s="10">
        <v>0</v>
      </c>
      <c r="G20" s="10"/>
    </row>
    <row r="21" spans="1:7" x14ac:dyDescent="0.25">
      <c r="A21" s="3"/>
      <c r="B21" s="11">
        <f t="shared" ref="B21:E21" si="1">SUM(B15:B20)</f>
        <v>-150102040</v>
      </c>
      <c r="C21" s="11">
        <f t="shared" si="1"/>
        <v>-5415991</v>
      </c>
      <c r="D21" s="11">
        <f t="shared" si="1"/>
        <v>-51449969</v>
      </c>
      <c r="E21" s="11">
        <f t="shared" si="1"/>
        <v>-487425578</v>
      </c>
      <c r="F21" s="11">
        <f>SUM(F15:F20)</f>
        <v>321618980</v>
      </c>
      <c r="G21" s="11">
        <f>SUM(G15:G20)</f>
        <v>0</v>
      </c>
    </row>
    <row r="22" spans="1:7" x14ac:dyDescent="0.25">
      <c r="B22" s="10"/>
      <c r="C22" s="10"/>
      <c r="D22" s="10"/>
      <c r="E22" s="10"/>
      <c r="F22" s="10"/>
      <c r="G22" s="10"/>
    </row>
    <row r="23" spans="1:7" x14ac:dyDescent="0.25">
      <c r="A23" s="26" t="s">
        <v>80</v>
      </c>
      <c r="B23" s="10"/>
      <c r="C23" s="10"/>
      <c r="D23" s="10"/>
      <c r="E23" s="10"/>
      <c r="F23" s="10"/>
      <c r="G23" s="10"/>
    </row>
    <row r="24" spans="1:7" x14ac:dyDescent="0.25">
      <c r="A24" s="5" t="s">
        <v>53</v>
      </c>
      <c r="B24" s="10">
        <v>0</v>
      </c>
      <c r="C24" s="10"/>
      <c r="D24" s="10">
        <v>0</v>
      </c>
      <c r="E24" s="10">
        <v>66190000</v>
      </c>
      <c r="F24" s="10">
        <v>-66190000</v>
      </c>
      <c r="G24" s="10"/>
    </row>
    <row r="25" spans="1:7" x14ac:dyDescent="0.25">
      <c r="A25" t="s">
        <v>49</v>
      </c>
      <c r="B25" s="10">
        <v>0</v>
      </c>
      <c r="C25" s="10"/>
      <c r="D25" s="10">
        <v>0</v>
      </c>
      <c r="E25" s="10"/>
      <c r="F25" s="10">
        <v>0</v>
      </c>
      <c r="G25" s="10"/>
    </row>
    <row r="26" spans="1:7" x14ac:dyDescent="0.25">
      <c r="A26" s="3"/>
      <c r="B26" s="13">
        <f t="shared" ref="B26:G26" si="2">SUM(B25:B25)</f>
        <v>0</v>
      </c>
      <c r="C26" s="13">
        <f t="shared" si="2"/>
        <v>0</v>
      </c>
      <c r="D26" s="13">
        <f t="shared" ref="D26:E26" si="3">SUM(D24:D25)</f>
        <v>0</v>
      </c>
      <c r="E26" s="13">
        <f t="shared" si="3"/>
        <v>66190000</v>
      </c>
      <c r="F26" s="13">
        <f>SUM(F24:F25)</f>
        <v>-66190000</v>
      </c>
      <c r="G26" s="13">
        <f t="shared" si="2"/>
        <v>0</v>
      </c>
    </row>
    <row r="27" spans="1:7" x14ac:dyDescent="0.25">
      <c r="B27" s="10"/>
      <c r="C27" s="10"/>
      <c r="D27" s="10"/>
      <c r="E27" s="10"/>
      <c r="F27" s="10"/>
      <c r="G27" s="10"/>
    </row>
    <row r="28" spans="1:7" x14ac:dyDescent="0.25">
      <c r="A28" s="3" t="s">
        <v>81</v>
      </c>
      <c r="B28" s="14">
        <f t="shared" ref="B28:G28" si="4">B12+B21+B26</f>
        <v>265682048</v>
      </c>
      <c r="C28" s="14">
        <f t="shared" si="4"/>
        <v>81930790</v>
      </c>
      <c r="D28" s="14">
        <f t="shared" si="4"/>
        <v>-91829603</v>
      </c>
      <c r="E28" s="14">
        <f t="shared" si="4"/>
        <v>-745858760</v>
      </c>
      <c r="F28" s="14">
        <f t="shared" si="4"/>
        <v>-528232306</v>
      </c>
      <c r="G28" s="14">
        <f t="shared" si="4"/>
        <v>0</v>
      </c>
    </row>
    <row r="29" spans="1:7" x14ac:dyDescent="0.25">
      <c r="A29" s="29" t="s">
        <v>82</v>
      </c>
      <c r="B29" s="10">
        <v>1445486235</v>
      </c>
      <c r="C29" s="10">
        <v>1711168283</v>
      </c>
      <c r="D29" s="10">
        <v>1793099073</v>
      </c>
      <c r="E29" s="10">
        <v>1701269469</v>
      </c>
      <c r="F29" s="10">
        <v>955410710</v>
      </c>
      <c r="G29" s="10"/>
    </row>
    <row r="30" spans="1:7" x14ac:dyDescent="0.25">
      <c r="A30" s="26" t="s">
        <v>83</v>
      </c>
      <c r="B30" s="14">
        <f t="shared" ref="B30:G30" si="5">B28+B29</f>
        <v>1711168283</v>
      </c>
      <c r="C30" s="14">
        <f t="shared" si="5"/>
        <v>1793099073</v>
      </c>
      <c r="D30" s="14">
        <f t="shared" si="5"/>
        <v>1701269470</v>
      </c>
      <c r="E30" s="14">
        <f>E28+E29+1</f>
        <v>955410710</v>
      </c>
      <c r="F30" s="14">
        <f t="shared" si="5"/>
        <v>427178404</v>
      </c>
      <c r="G30" s="14">
        <f t="shared" si="5"/>
        <v>0</v>
      </c>
    </row>
    <row r="31" spans="1:7" x14ac:dyDescent="0.25">
      <c r="B31" s="3"/>
      <c r="C31" s="3"/>
      <c r="D31" s="3"/>
      <c r="E31" s="3"/>
      <c r="F31" s="3"/>
      <c r="G31" s="3"/>
    </row>
    <row r="33" spans="1:7" x14ac:dyDescent="0.25">
      <c r="A33" s="26" t="s">
        <v>84</v>
      </c>
      <c r="B33" s="6">
        <f>B12/('1'!B48/10)</f>
        <v>12.832842222222222</v>
      </c>
      <c r="C33" s="6">
        <f>C12/('1'!C48/10)</f>
        <v>2.695888302469136</v>
      </c>
      <c r="D33" s="6">
        <f>D12/('1'!D48/10)</f>
        <v>-1.2462850000000001</v>
      </c>
      <c r="E33" s="6">
        <f>E12/('1'!E48/10)</f>
        <v>-10.019234012345679</v>
      </c>
      <c r="F33" s="6">
        <f>F12/('1'!F48/10)</f>
        <v>-20.15589727366255</v>
      </c>
      <c r="G33" s="6" t="e">
        <f>G12/('1'!G48/10)</f>
        <v>#DIV/0!</v>
      </c>
    </row>
    <row r="34" spans="1:7" x14ac:dyDescent="0.25">
      <c r="A34" s="26" t="s">
        <v>85</v>
      </c>
      <c r="B34">
        <v>32400000</v>
      </c>
      <c r="C34">
        <v>32400000</v>
      </c>
      <c r="D34">
        <v>32400000</v>
      </c>
      <c r="E34" s="7">
        <v>32400000</v>
      </c>
      <c r="F34">
        <v>38880000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2020-04-12T14:06:22Z</dcterms:modified>
</cp:coreProperties>
</file>