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30" i="2" l="1"/>
  <c r="C30" i="2"/>
  <c r="C33" i="2" s="1"/>
  <c r="E30" i="2"/>
  <c r="F30" i="2"/>
  <c r="F33" i="2" s="1"/>
  <c r="G30" i="2"/>
  <c r="D30" i="2"/>
  <c r="C29" i="2"/>
  <c r="F29" i="2"/>
  <c r="C19" i="2"/>
  <c r="D19" i="2"/>
  <c r="E19" i="2"/>
  <c r="F19" i="2"/>
  <c r="G19" i="2"/>
  <c r="C17" i="2"/>
  <c r="D17" i="2"/>
  <c r="E17" i="2"/>
  <c r="E29" i="2" s="1"/>
  <c r="E33" i="2" s="1"/>
  <c r="F17" i="2"/>
  <c r="G17" i="2"/>
  <c r="C12" i="2"/>
  <c r="D12" i="2"/>
  <c r="E12" i="2"/>
  <c r="F12" i="2"/>
  <c r="G12" i="2"/>
  <c r="G29" i="2" l="1"/>
  <c r="G33" i="2" s="1"/>
  <c r="G35" i="2" s="1"/>
  <c r="D29" i="2"/>
  <c r="D33" i="2" s="1"/>
  <c r="C9" i="3"/>
  <c r="D9" i="3"/>
  <c r="E9" i="3"/>
  <c r="F9" i="3"/>
  <c r="G9" i="3"/>
  <c r="C13" i="3"/>
  <c r="D13" i="3"/>
  <c r="E13" i="3"/>
  <c r="F13" i="3"/>
  <c r="G13" i="3"/>
  <c r="C17" i="3"/>
  <c r="D17" i="3"/>
  <c r="D19" i="3" s="1"/>
  <c r="E17" i="3"/>
  <c r="E19" i="3" s="1"/>
  <c r="C19" i="3"/>
  <c r="C24" i="1"/>
  <c r="D24" i="1"/>
  <c r="E24" i="1"/>
  <c r="F24" i="1"/>
  <c r="G24" i="1"/>
  <c r="C17" i="1"/>
  <c r="D17" i="1"/>
  <c r="E17" i="1"/>
  <c r="F17" i="1"/>
  <c r="G17" i="1"/>
  <c r="C15" i="1"/>
  <c r="D15" i="1"/>
  <c r="E15" i="1"/>
  <c r="F15" i="1"/>
  <c r="G15" i="1"/>
  <c r="C9" i="1"/>
  <c r="D9" i="1"/>
  <c r="E9" i="1"/>
  <c r="F9" i="1"/>
  <c r="G9" i="1"/>
  <c r="D32" i="1"/>
  <c r="D46" i="1" s="1"/>
  <c r="E32" i="1"/>
  <c r="F45" i="1"/>
  <c r="B45" i="1"/>
  <c r="C45" i="1"/>
  <c r="D45" i="1"/>
  <c r="E45" i="1"/>
  <c r="B34" i="1"/>
  <c r="C34" i="1"/>
  <c r="D34" i="1"/>
  <c r="E34" i="1"/>
  <c r="F34" i="1"/>
  <c r="G34" i="1"/>
  <c r="G17" i="3" l="1"/>
  <c r="G19" i="3" s="1"/>
  <c r="F17" i="3"/>
  <c r="F19" i="3" s="1"/>
  <c r="F32" i="1"/>
  <c r="F46" i="1" s="1"/>
  <c r="E46" i="1"/>
  <c r="G22" i="3"/>
  <c r="G21" i="3"/>
  <c r="G48" i="1"/>
  <c r="G45" i="1"/>
  <c r="G32" i="1"/>
  <c r="G46" i="1" l="1"/>
  <c r="G47" i="1"/>
  <c r="C48" i="1"/>
  <c r="D48" i="1"/>
  <c r="E48" i="1"/>
  <c r="F48" i="1"/>
  <c r="B48" i="1"/>
  <c r="B19" i="2" l="1"/>
  <c r="B12" i="2" l="1"/>
  <c r="B17" i="2" s="1"/>
  <c r="B29" i="2" s="1"/>
  <c r="B33" i="2" s="1"/>
  <c r="D21" i="3" l="1"/>
  <c r="B13" i="3"/>
  <c r="B17" i="3" s="1"/>
  <c r="B19" i="3" s="1"/>
  <c r="B9" i="3"/>
  <c r="B21" i="3" s="1"/>
  <c r="C21" i="3"/>
  <c r="B47" i="1"/>
  <c r="B46" i="1"/>
  <c r="B24" i="1"/>
  <c r="B17" i="1"/>
  <c r="B9" i="1"/>
  <c r="B15" i="1" s="1"/>
  <c r="C47" i="1" l="1"/>
  <c r="C32" i="1"/>
  <c r="C46" i="1" s="1"/>
  <c r="B32" i="1"/>
  <c r="E47" i="1"/>
  <c r="F47" i="1"/>
  <c r="D47" i="1"/>
  <c r="E35" i="2"/>
  <c r="D35" i="2"/>
  <c r="E21" i="3"/>
  <c r="F21" i="3"/>
  <c r="B35" i="2"/>
  <c r="C35" i="2"/>
  <c r="F35" i="2"/>
</calcChain>
</file>

<file path=xl/sharedStrings.xml><?xml version="1.0" encoding="utf-8"?>
<sst xmlns="http://schemas.openxmlformats.org/spreadsheetml/2006/main" count="92" uniqueCount="83">
  <si>
    <t>Paramount Insurance Co. Ltd</t>
  </si>
  <si>
    <t>Particulars</t>
  </si>
  <si>
    <t>Reserve For Exceptional Losses</t>
  </si>
  <si>
    <t>Profit &amp; Loss Appropriation Account</t>
  </si>
  <si>
    <t>Gratuity Reserve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</si>
  <si>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</si>
  <si>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</si>
  <si>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</si>
  <si>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</si>
  <si>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</si>
  <si>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</si>
  <si>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</si>
  <si>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</si>
  <si>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</si>
  <si>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Provision For Investment Fluctuation Reserve</t>
  </si>
  <si>
    <t>-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</si>
  <si>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</si>
  <si>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</si>
  <si>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</si>
  <si>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</si>
  <si>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</si>
  <si>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</si>
  <si>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</si>
  <si>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</si>
  <si>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</si>
  <si>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</si>
  <si>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</si>
  <si>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Insurance Stamps In Hand</t>
  </si>
  <si>
    <t>Income Statement</t>
  </si>
  <si>
    <t>Profit/(Loss) on Sale of Shares</t>
  </si>
  <si>
    <t>Dividend Income</t>
  </si>
  <si>
    <t>Income from Investment and Other Sources</t>
  </si>
  <si>
    <t>Interest,Dividend &amp; Rents</t>
  </si>
  <si>
    <t>Interest Income</t>
  </si>
  <si>
    <t>Gain On Sales Of Vehicles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</si>
  <si>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</si>
  <si>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</si>
  <si>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</si>
  <si>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</si>
  <si>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</si>
  <si>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</si>
  <si>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Audit Fees</t>
  </si>
  <si>
    <t>Legal &amp; Professional Fees</t>
  </si>
  <si>
    <t>Donation &amp; Subscription</t>
  </si>
  <si>
    <t>Depreciation</t>
  </si>
  <si>
    <t>Investment Fluctuation Reserve</t>
  </si>
  <si>
    <t>Registration &amp; Renewal</t>
  </si>
  <si>
    <t>Gratuity Paid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</si>
  <si>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</si>
  <si>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</si>
  <si>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</si>
  <si>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</si>
  <si>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</si>
  <si>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</si>
  <si>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</si>
  <si>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</si>
  <si>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</si>
  <si>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</si>
  <si>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</si>
  <si>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</si>
  <si>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</si>
  <si>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</si>
  <si>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</si>
  <si>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</si>
  <si>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</si>
  <si>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</si>
  <si>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</si>
  <si>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</si>
  <si>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</si>
  <si>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</si>
  <si>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</si>
  <si>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</si>
  <si>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</si>
  <si>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</si>
  <si>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</si>
  <si>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</si>
  <si>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</si>
  <si>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</si>
  <si>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Investment in Fluctuation Reserve</t>
  </si>
  <si>
    <t>General Reserve Fund</t>
  </si>
  <si>
    <t>Reserve for Gratutity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</si>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</sst>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0" fontId="6" fillId="0" borderId="4" xfId="0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3" fontId="5" fillId="0" borderId="0" xfId="0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4" fontId="5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11" fillId="0" borderId="0" xfId="0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/>
    <xf numFmtId="0" fontId="3" fillId="0" borderId="0" xfId="0" applyFont="1" applyBorder="1"/>
    <xf numFmtId="0" fontId="3" fillId="0" borderId="12" xfId="0" applyFont="1" applyBorder="1"/>
    <xf numFmtId="0" fontId="12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3" fontId="12" fillId="0" borderId="0" xfId="0" applyNumberFormat="1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0" xfId="0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right" wrapText="1"/>
    </xf>
    <xf numFmtId="0" fontId="12" fillId="0" borderId="5" xfId="0" applyFont="1" applyFill="1" applyBorder="1" applyAlignment="1">
      <alignment horizontal="right" wrapText="1"/>
    </xf>
    <xf numFmtId="4" fontId="12" fillId="0" borderId="0" xfId="0" applyNumberFormat="1" applyFont="1" applyFill="1" applyBorder="1" applyAlignment="1">
      <alignment horizontal="right" vertical="top" wrapText="1"/>
    </xf>
    <xf numFmtId="4" fontId="6" fillId="0" borderId="0" xfId="0" applyNumberFormat="1" applyFont="1" applyFill="1" applyBorder="1" applyAlignment="1">
      <alignment horizontal="right" vertical="top" wrapText="1"/>
    </xf>
    <xf numFmtId="4" fontId="0" fillId="0" borderId="0" xfId="0" applyNumberFormat="1" applyFont="1"/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/>
    <xf numFmtId="0" fontId="12" fillId="0" borderId="0" xfId="0" applyFont="1" applyFill="1"/>
    <xf numFmtId="0" fontId="12" fillId="0" borderId="2" xfId="0" applyFont="1" applyFill="1" applyBorder="1" applyAlignment="1">
      <alignment horizontal="right" wrapText="1"/>
    </xf>
    <xf numFmtId="0" fontId="1" fillId="0" borderId="0" xfId="0" applyFont="1"/>
    <xf numFmtId="0" fontId="5" fillId="0" borderId="0" xfId="0" applyFont="1"/>
    <xf numFmtId="0" fontId="12" fillId="0" borderId="0" xfId="0" applyFont="1"/>
    <xf numFmtId="0" fontId="12" fillId="0" borderId="11" xfId="0" applyFont="1" applyBorder="1" applyAlignment="1">
      <alignment vertical="top" wrapText="1"/>
    </xf>
    <xf numFmtId="164" fontId="1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 applyFill="1" applyBorder="1" applyAlignment="1">
      <alignment horizontal="right" vertical="top" wrapText="1"/>
    </xf>
    <xf numFmtId="0" fontId="12" fillId="0" borderId="10" xfId="0" applyFont="1" applyBorder="1"/>
    <xf numFmtId="0" fontId="13" fillId="0" borderId="0" xfId="0" applyFont="1"/>
    <xf numFmtId="3" fontId="1" fillId="0" borderId="0" xfId="0" applyNumberFormat="1" applyFont="1"/>
    <xf numFmtId="0" fontId="12" fillId="0" borderId="0" xfId="0" applyFont="1" applyBorder="1"/>
    <xf numFmtId="0" fontId="12" fillId="0" borderId="12" xfId="0" applyFont="1" applyBorder="1"/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top" wrapText="1"/>
    </xf>
    <xf numFmtId="4" fontId="5" fillId="2" borderId="8" xfId="0" applyNumberFormat="1" applyFont="1" applyFill="1" applyBorder="1" applyAlignment="1">
      <alignment horizontal="right" vertical="top" wrapText="1"/>
    </xf>
    <xf numFmtId="4" fontId="5" fillId="2" borderId="9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A37" sqref="A37:XFD37"/>
    </sheetView>
  </sheetViews>
  <sheetFormatPr defaultRowHeight="15" x14ac:dyDescent="0.25"/>
  <cols>
    <col min="1" max="1" width="44.7109375" style="3" customWidth="1"/>
    <col min="2" max="3" width="16" style="3" customWidth="1"/>
    <col min="4" max="4" width="19.28515625" style="3" bestFit="1" customWidth="1"/>
    <col min="5" max="7" width="15.42578125" style="3" bestFit="1" customWidth="1"/>
    <col min="8" max="16384" width="9.140625" style="3"/>
  </cols>
  <sheetData>
    <row r="1" spans="1:7" ht="18.75" x14ac:dyDescent="0.3">
      <c r="A1" s="4" t="s">
        <v>0</v>
      </c>
      <c r="B1" s="4"/>
      <c r="C1" s="4"/>
    </row>
    <row r="2" spans="1:7" x14ac:dyDescent="0.25">
      <c r="A2" s="2" t="s">
        <v>53</v>
      </c>
    </row>
    <row r="3" spans="1:7" ht="15.75" thickBot="1" x14ac:dyDescent="0.3">
      <c r="A3" s="2" t="s">
        <v>54</v>
      </c>
    </row>
    <row r="4" spans="1:7" ht="15.75" x14ac:dyDescent="0.25">
      <c r="A4" s="5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28">
        <v>2018</v>
      </c>
    </row>
    <row r="5" spans="1:7" ht="15.75" x14ac:dyDescent="0.25">
      <c r="A5" s="30" t="s">
        <v>55</v>
      </c>
      <c r="B5" s="27"/>
      <c r="C5" s="27"/>
      <c r="D5" s="28"/>
      <c r="E5" s="28"/>
      <c r="F5" s="29"/>
    </row>
    <row r="6" spans="1:7" ht="15.75" x14ac:dyDescent="0.25">
      <c r="A6" s="31"/>
      <c r="B6" s="27"/>
      <c r="C6" s="27"/>
      <c r="D6" s="28"/>
      <c r="E6" s="28"/>
      <c r="F6" s="29"/>
    </row>
    <row r="7" spans="1:7" ht="15.75" x14ac:dyDescent="0.25">
      <c r="A7" s="32" t="s">
        <v>56</v>
      </c>
      <c r="B7" s="27"/>
      <c r="C7" s="27"/>
      <c r="D7" s="28"/>
      <c r="E7" s="28"/>
      <c r="F7" s="29"/>
    </row>
    <row r="8" spans="1:7" ht="15.75" x14ac:dyDescent="0.25">
      <c r="A8" s="33" t="s">
        <v>57</v>
      </c>
      <c r="B8" s="10">
        <v>200103750</v>
      </c>
      <c r="C8" s="10">
        <v>220114120</v>
      </c>
      <c r="D8" s="11">
        <v>242125530</v>
      </c>
      <c r="E8" s="11">
        <v>266338080</v>
      </c>
      <c r="F8" s="12">
        <v>287645130</v>
      </c>
      <c r="G8" s="61">
        <v>316409640</v>
      </c>
    </row>
    <row r="9" spans="1:7" ht="15.75" x14ac:dyDescent="0.25">
      <c r="A9" s="33" t="s">
        <v>58</v>
      </c>
      <c r="B9" s="14">
        <f>SUM(B11:B14)+B10</f>
        <v>80356931</v>
      </c>
      <c r="C9" s="14">
        <f t="shared" ref="C9:G9" si="0">SUM(C11:C14)+C10</f>
        <v>93798914</v>
      </c>
      <c r="D9" s="14">
        <f t="shared" si="0"/>
        <v>109018497</v>
      </c>
      <c r="E9" s="14">
        <f t="shared" si="0"/>
        <v>111878049</v>
      </c>
      <c r="F9" s="14">
        <f t="shared" si="0"/>
        <v>126443575</v>
      </c>
      <c r="G9" s="14">
        <f t="shared" si="0"/>
        <v>116738755</v>
      </c>
    </row>
    <row r="10" spans="1:7" ht="15.75" x14ac:dyDescent="0.25">
      <c r="A10" s="9" t="s">
        <v>2</v>
      </c>
      <c r="B10" s="10">
        <v>56643612</v>
      </c>
      <c r="C10" s="10">
        <v>66643612</v>
      </c>
      <c r="D10" s="11">
        <v>76643612</v>
      </c>
      <c r="E10" s="11">
        <v>81643612</v>
      </c>
      <c r="F10" s="12">
        <v>93326333</v>
      </c>
      <c r="G10" s="61">
        <v>104713025</v>
      </c>
    </row>
    <row r="11" spans="1:7" ht="15.75" x14ac:dyDescent="0.25">
      <c r="A11" s="9" t="s">
        <v>3</v>
      </c>
      <c r="B11" s="10">
        <v>21713319</v>
      </c>
      <c r="C11" s="10">
        <v>24155302</v>
      </c>
      <c r="D11" s="11">
        <v>27874885</v>
      </c>
      <c r="E11" s="11">
        <v>27024964</v>
      </c>
      <c r="F11" s="12">
        <v>29750024</v>
      </c>
      <c r="G11" s="61">
        <v>6438070</v>
      </c>
    </row>
    <row r="12" spans="1:7" ht="15.75" x14ac:dyDescent="0.25">
      <c r="A12" s="9" t="s">
        <v>78</v>
      </c>
      <c r="B12" s="10"/>
      <c r="C12" s="10"/>
      <c r="D12" s="11"/>
      <c r="E12" s="11"/>
      <c r="F12" s="12"/>
      <c r="G12" s="61">
        <v>5087660</v>
      </c>
    </row>
    <row r="13" spans="1:7" ht="15.75" x14ac:dyDescent="0.25">
      <c r="A13" s="9" t="s">
        <v>79</v>
      </c>
      <c r="B13" s="10"/>
      <c r="C13" s="10"/>
      <c r="D13" s="11"/>
      <c r="E13" s="11"/>
      <c r="F13" s="12"/>
      <c r="G13" s="61">
        <v>500000</v>
      </c>
    </row>
    <row r="14" spans="1:7" ht="15.75" x14ac:dyDescent="0.25">
      <c r="A14" s="9" t="s">
        <v>4</v>
      </c>
      <c r="B14" s="10">
        <v>2000000</v>
      </c>
      <c r="C14" s="10">
        <v>3000000</v>
      </c>
      <c r="D14" s="11">
        <v>4500000</v>
      </c>
      <c r="E14" s="11">
        <v>3209473</v>
      </c>
      <c r="F14" s="12">
        <v>3367218</v>
      </c>
      <c r="G14" s="61"/>
    </row>
    <row r="15" spans="1:7" ht="15.75" x14ac:dyDescent="0.25">
      <c r="A15" s="13"/>
      <c r="B15" s="14">
        <f>B9+B8</f>
        <v>280460681</v>
      </c>
      <c r="C15" s="14">
        <f t="shared" ref="C15:G15" si="1">C9+C8</f>
        <v>313913034</v>
      </c>
      <c r="D15" s="14">
        <f t="shared" si="1"/>
        <v>351144027</v>
      </c>
      <c r="E15" s="14">
        <f t="shared" si="1"/>
        <v>378216129</v>
      </c>
      <c r="F15" s="14">
        <f t="shared" si="1"/>
        <v>414088705</v>
      </c>
      <c r="G15" s="14">
        <f t="shared" si="1"/>
        <v>433148395</v>
      </c>
    </row>
    <row r="16" spans="1:7" ht="15.75" x14ac:dyDescent="0.25">
      <c r="A16" s="13"/>
      <c r="B16" s="14"/>
      <c r="C16" s="14"/>
      <c r="D16" s="15"/>
      <c r="E16" s="15"/>
      <c r="F16" s="16"/>
    </row>
    <row r="17" spans="1:7" ht="15.75" x14ac:dyDescent="0.25">
      <c r="A17" s="33" t="s">
        <v>59</v>
      </c>
      <c r="B17" s="14">
        <f>SUM(B18:B21)</f>
        <v>33021004</v>
      </c>
      <c r="C17" s="14">
        <f t="shared" ref="C17:G17" si="2">SUM(C18:C21)</f>
        <v>31110110</v>
      </c>
      <c r="D17" s="14">
        <f t="shared" si="2"/>
        <v>35008795</v>
      </c>
      <c r="E17" s="14">
        <f t="shared" si="2"/>
        <v>44434163</v>
      </c>
      <c r="F17" s="14">
        <f t="shared" si="2"/>
        <v>52686205</v>
      </c>
      <c r="G17" s="14">
        <f t="shared" si="2"/>
        <v>57061952</v>
      </c>
    </row>
    <row r="18" spans="1:7" ht="15.75" x14ac:dyDescent="0.25">
      <c r="A18" s="9" t="s">
        <v>5</v>
      </c>
      <c r="B18" s="10">
        <v>4618835</v>
      </c>
      <c r="C18" s="10">
        <v>4766816</v>
      </c>
      <c r="D18" s="11">
        <v>10715625</v>
      </c>
      <c r="E18" s="11">
        <v>16102666</v>
      </c>
      <c r="F18" s="12">
        <v>18491807</v>
      </c>
      <c r="G18" s="61">
        <v>19251484</v>
      </c>
    </row>
    <row r="19" spans="1:7" ht="15.75" x14ac:dyDescent="0.25">
      <c r="A19" s="9" t="s">
        <v>6</v>
      </c>
      <c r="B19" s="10">
        <v>22915023</v>
      </c>
      <c r="C19" s="10">
        <v>17608205</v>
      </c>
      <c r="D19" s="11">
        <v>13043696</v>
      </c>
      <c r="E19" s="11">
        <v>16949727</v>
      </c>
      <c r="F19" s="12">
        <v>18867109</v>
      </c>
      <c r="G19" s="61">
        <v>18496895</v>
      </c>
    </row>
    <row r="20" spans="1:7" ht="15.75" x14ac:dyDescent="0.25">
      <c r="A20" s="9" t="s">
        <v>7</v>
      </c>
      <c r="B20" s="10">
        <v>4473381</v>
      </c>
      <c r="C20" s="10">
        <v>7165656</v>
      </c>
      <c r="D20" s="11">
        <v>9247918</v>
      </c>
      <c r="E20" s="11">
        <v>9270224</v>
      </c>
      <c r="F20" s="12">
        <v>12721316</v>
      </c>
      <c r="G20" s="61">
        <v>14791724</v>
      </c>
    </row>
    <row r="21" spans="1:7" ht="15.75" x14ac:dyDescent="0.25">
      <c r="A21" s="9" t="s">
        <v>8</v>
      </c>
      <c r="B21" s="10">
        <v>1013765</v>
      </c>
      <c r="C21" s="10">
        <v>1569433</v>
      </c>
      <c r="D21" s="11">
        <v>2001556</v>
      </c>
      <c r="E21" s="11">
        <v>2111546</v>
      </c>
      <c r="F21" s="12">
        <v>2605973</v>
      </c>
      <c r="G21" s="61">
        <v>4521849</v>
      </c>
    </row>
    <row r="22" spans="1:7" ht="15.75" x14ac:dyDescent="0.25">
      <c r="A22" s="33" t="s">
        <v>9</v>
      </c>
      <c r="B22" s="14">
        <v>4368525</v>
      </c>
      <c r="C22" s="14">
        <v>3824571</v>
      </c>
      <c r="D22" s="15">
        <v>1835307</v>
      </c>
      <c r="E22" s="15">
        <v>658687</v>
      </c>
      <c r="F22" s="16">
        <v>7723164</v>
      </c>
      <c r="G22" s="36">
        <v>9630367</v>
      </c>
    </row>
    <row r="23" spans="1:7" ht="15.75" x14ac:dyDescent="0.25">
      <c r="A23" s="33"/>
      <c r="B23" s="14"/>
      <c r="C23" s="14"/>
      <c r="D23" s="15"/>
      <c r="E23" s="15"/>
      <c r="F23" s="16"/>
    </row>
    <row r="24" spans="1:7" ht="15.75" x14ac:dyDescent="0.25">
      <c r="A24" s="33" t="s">
        <v>10</v>
      </c>
      <c r="B24" s="14">
        <f>SUM(B25:B31)</f>
        <v>134728520</v>
      </c>
      <c r="C24" s="14">
        <f t="shared" ref="C24:G24" si="3">SUM(C25:C31)</f>
        <v>128593445</v>
      </c>
      <c r="D24" s="14">
        <f t="shared" si="3"/>
        <v>93075592</v>
      </c>
      <c r="E24" s="14">
        <f t="shared" si="3"/>
        <v>114695656</v>
      </c>
      <c r="F24" s="14">
        <f t="shared" si="3"/>
        <v>135799964</v>
      </c>
      <c r="G24" s="14">
        <f t="shared" si="3"/>
        <v>216073831</v>
      </c>
    </row>
    <row r="25" spans="1:7" ht="31.5" x14ac:dyDescent="0.25">
      <c r="A25" s="9" t="s">
        <v>11</v>
      </c>
      <c r="B25" s="10">
        <v>24594237</v>
      </c>
      <c r="C25" s="10">
        <v>37610404</v>
      </c>
      <c r="D25" s="11">
        <v>8777412</v>
      </c>
      <c r="E25" s="11">
        <v>2522614</v>
      </c>
      <c r="F25" s="12">
        <v>4612731</v>
      </c>
      <c r="G25" s="61">
        <v>15817245</v>
      </c>
    </row>
    <row r="26" spans="1:7" ht="31.5" x14ac:dyDescent="0.25">
      <c r="A26" s="9" t="s">
        <v>12</v>
      </c>
      <c r="B26" s="10">
        <v>28507334</v>
      </c>
      <c r="C26" s="10">
        <v>23681733</v>
      </c>
      <c r="D26" s="11">
        <v>35810170</v>
      </c>
      <c r="E26" s="11">
        <v>49244635</v>
      </c>
      <c r="F26" s="12">
        <v>55030801</v>
      </c>
      <c r="G26" s="61">
        <v>111223598</v>
      </c>
    </row>
    <row r="27" spans="1:7" ht="15.75" x14ac:dyDescent="0.25">
      <c r="A27" s="9" t="s">
        <v>13</v>
      </c>
      <c r="B27" s="10">
        <v>76366307</v>
      </c>
      <c r="C27" s="10">
        <v>62559179</v>
      </c>
      <c r="D27" s="11">
        <v>41201130</v>
      </c>
      <c r="E27" s="11">
        <v>57066137</v>
      </c>
      <c r="F27" s="12">
        <v>67381177</v>
      </c>
      <c r="G27" s="61">
        <v>70006250</v>
      </c>
    </row>
    <row r="28" spans="1:7" ht="15.75" x14ac:dyDescent="0.25">
      <c r="A28" s="9" t="s">
        <v>14</v>
      </c>
      <c r="B28" s="10">
        <v>1336684</v>
      </c>
      <c r="C28" s="10">
        <v>1028173</v>
      </c>
      <c r="D28" s="11">
        <v>1841515</v>
      </c>
      <c r="E28" s="11">
        <v>2256569</v>
      </c>
      <c r="F28" s="17" t="s">
        <v>15</v>
      </c>
    </row>
    <row r="29" spans="1:7" ht="15.75" x14ac:dyDescent="0.25">
      <c r="A29" s="9" t="s">
        <v>80</v>
      </c>
      <c r="B29" s="10"/>
      <c r="C29" s="10"/>
      <c r="D29" s="11"/>
      <c r="E29" s="11"/>
      <c r="F29" s="17"/>
      <c r="G29" s="61">
        <v>2790318</v>
      </c>
    </row>
    <row r="30" spans="1:7" ht="15.75" x14ac:dyDescent="0.25">
      <c r="A30" s="9" t="s">
        <v>16</v>
      </c>
      <c r="B30" s="10">
        <v>3923958</v>
      </c>
      <c r="C30" s="10">
        <v>3713956</v>
      </c>
      <c r="D30" s="11">
        <v>5445365</v>
      </c>
      <c r="E30" s="11">
        <v>3605701</v>
      </c>
      <c r="F30" s="12">
        <v>8021956</v>
      </c>
      <c r="G30" s="61">
        <v>15750552</v>
      </c>
    </row>
    <row r="31" spans="1:7" ht="15.75" x14ac:dyDescent="0.25">
      <c r="A31" s="9" t="s">
        <v>17</v>
      </c>
      <c r="B31" s="18"/>
      <c r="C31" s="18"/>
      <c r="D31" s="19" t="s">
        <v>15</v>
      </c>
      <c r="E31" s="19" t="s">
        <v>15</v>
      </c>
      <c r="F31" s="12">
        <v>753299</v>
      </c>
      <c r="G31" s="61">
        <v>485868</v>
      </c>
    </row>
    <row r="32" spans="1:7" ht="15.75" x14ac:dyDescent="0.25">
      <c r="A32" s="13"/>
      <c r="B32" s="14">
        <f>SUM(B24+B22+B17+B15)</f>
        <v>452578730</v>
      </c>
      <c r="C32" s="14">
        <f t="shared" ref="C32:G32" si="4">SUM(C24+C22+C17+C15)</f>
        <v>477441160</v>
      </c>
      <c r="D32" s="14">
        <f t="shared" si="4"/>
        <v>481063721</v>
      </c>
      <c r="E32" s="14">
        <f t="shared" si="4"/>
        <v>538004635</v>
      </c>
      <c r="F32" s="14">
        <f t="shared" si="4"/>
        <v>610298038</v>
      </c>
      <c r="G32" s="14">
        <f t="shared" si="4"/>
        <v>715914545</v>
      </c>
    </row>
    <row r="33" spans="1:7" ht="15.75" x14ac:dyDescent="0.25">
      <c r="A33" s="34" t="s">
        <v>60</v>
      </c>
      <c r="B33" s="14"/>
      <c r="C33" s="14"/>
      <c r="D33" s="15"/>
      <c r="E33" s="15"/>
      <c r="F33" s="16"/>
    </row>
    <row r="34" spans="1:7" ht="15.75" x14ac:dyDescent="0.25">
      <c r="A34" s="35" t="s">
        <v>18</v>
      </c>
      <c r="B34" s="14">
        <f t="shared" ref="B34:F34" si="5">B35+B36</f>
        <v>30125263</v>
      </c>
      <c r="C34" s="14">
        <f t="shared" si="5"/>
        <v>30329244</v>
      </c>
      <c r="D34" s="14">
        <f t="shared" si="5"/>
        <v>30387257</v>
      </c>
      <c r="E34" s="14">
        <f t="shared" si="5"/>
        <v>30387257</v>
      </c>
      <c r="F34" s="14">
        <f t="shared" si="5"/>
        <v>32109487</v>
      </c>
      <c r="G34" s="14">
        <f>G35+G36</f>
        <v>54587054</v>
      </c>
    </row>
    <row r="35" spans="1:7" ht="47.25" x14ac:dyDescent="0.25">
      <c r="A35" s="9" t="s">
        <v>19</v>
      </c>
      <c r="B35" s="10">
        <v>25000000</v>
      </c>
      <c r="C35" s="10">
        <v>25000000</v>
      </c>
      <c r="D35" s="11">
        <v>25000000</v>
      </c>
      <c r="E35" s="11">
        <v>25000000</v>
      </c>
      <c r="F35" s="12">
        <v>25000000</v>
      </c>
      <c r="G35" s="61">
        <v>25000000</v>
      </c>
    </row>
    <row r="36" spans="1:7" ht="15.75" x14ac:dyDescent="0.25">
      <c r="A36" s="9" t="s">
        <v>20</v>
      </c>
      <c r="B36" s="10">
        <v>5125263</v>
      </c>
      <c r="C36" s="10">
        <v>5329244</v>
      </c>
      <c r="D36" s="11">
        <v>5387257</v>
      </c>
      <c r="E36" s="11">
        <v>5387257</v>
      </c>
      <c r="F36" s="12">
        <v>7109487</v>
      </c>
      <c r="G36" s="61">
        <v>29587054</v>
      </c>
    </row>
    <row r="37" spans="1:7" ht="15.75" x14ac:dyDescent="0.25">
      <c r="A37" s="9"/>
      <c r="B37" s="10"/>
      <c r="C37" s="10"/>
      <c r="D37" s="11"/>
      <c r="E37" s="11"/>
      <c r="F37" s="12"/>
      <c r="G37" s="61"/>
    </row>
    <row r="38" spans="1:7" ht="15.75" x14ac:dyDescent="0.25">
      <c r="A38" s="9" t="s">
        <v>21</v>
      </c>
      <c r="B38" s="10">
        <v>11685356</v>
      </c>
      <c r="C38" s="10">
        <v>10777425</v>
      </c>
      <c r="D38" s="11">
        <v>10678204</v>
      </c>
      <c r="E38" s="11">
        <v>10707951</v>
      </c>
      <c r="F38" s="12">
        <v>11674438</v>
      </c>
      <c r="G38" s="61">
        <v>13385090</v>
      </c>
    </row>
    <row r="39" spans="1:7" ht="31.5" x14ac:dyDescent="0.25">
      <c r="A39" s="9" t="s">
        <v>22</v>
      </c>
      <c r="B39" s="10">
        <v>29994126</v>
      </c>
      <c r="C39" s="10">
        <v>39069743</v>
      </c>
      <c r="D39" s="11">
        <v>47677764</v>
      </c>
      <c r="E39" s="11">
        <v>57348410</v>
      </c>
      <c r="F39" s="12">
        <v>67911270</v>
      </c>
      <c r="G39" s="61">
        <v>79775230</v>
      </c>
    </row>
    <row r="40" spans="1:7" ht="15.75" x14ac:dyDescent="0.25">
      <c r="A40" s="9" t="s">
        <v>23</v>
      </c>
      <c r="B40" s="10">
        <v>134704337</v>
      </c>
      <c r="C40" s="10">
        <v>120671821</v>
      </c>
      <c r="D40" s="11">
        <v>98591388</v>
      </c>
      <c r="E40" s="11">
        <v>71665632</v>
      </c>
      <c r="F40" s="12">
        <v>103250404</v>
      </c>
      <c r="G40" s="61">
        <v>123764895</v>
      </c>
    </row>
    <row r="41" spans="1:7" ht="15.75" x14ac:dyDescent="0.25">
      <c r="A41" s="9" t="s">
        <v>24</v>
      </c>
      <c r="B41" s="18">
        <v>235172345</v>
      </c>
      <c r="C41" s="18">
        <v>267999915</v>
      </c>
      <c r="D41" s="11">
        <v>286072608</v>
      </c>
      <c r="E41" s="11">
        <v>289762670</v>
      </c>
      <c r="F41" s="12">
        <v>307025196</v>
      </c>
      <c r="G41" s="61">
        <v>357308411</v>
      </c>
    </row>
    <row r="42" spans="1:7" ht="15.75" x14ac:dyDescent="0.25">
      <c r="A42" s="9" t="s">
        <v>25</v>
      </c>
      <c r="B42" s="10">
        <v>625874</v>
      </c>
      <c r="C42" s="10">
        <v>709981</v>
      </c>
      <c r="D42" s="11">
        <v>551913</v>
      </c>
      <c r="E42" s="11">
        <v>669549</v>
      </c>
      <c r="F42" s="12">
        <v>752656</v>
      </c>
      <c r="G42" s="61">
        <v>698367</v>
      </c>
    </row>
    <row r="43" spans="1:7" ht="15.75" x14ac:dyDescent="0.25">
      <c r="A43" s="9" t="s">
        <v>26</v>
      </c>
      <c r="B43" s="10">
        <v>9168386</v>
      </c>
      <c r="C43" s="10">
        <v>7752667</v>
      </c>
      <c r="D43" s="11">
        <v>6936134</v>
      </c>
      <c r="E43" s="11">
        <v>77453713</v>
      </c>
      <c r="F43" s="12">
        <v>87458584</v>
      </c>
      <c r="G43" s="61">
        <v>85733515</v>
      </c>
    </row>
    <row r="44" spans="1:7" ht="15.75" x14ac:dyDescent="0.25">
      <c r="A44" s="9" t="s">
        <v>27</v>
      </c>
      <c r="B44" s="10">
        <v>1103043</v>
      </c>
      <c r="C44" s="10">
        <v>130364</v>
      </c>
      <c r="D44" s="11">
        <v>168453</v>
      </c>
      <c r="E44" s="11">
        <v>9453</v>
      </c>
      <c r="F44" s="12">
        <v>116004</v>
      </c>
      <c r="G44" s="61">
        <v>661982</v>
      </c>
    </row>
    <row r="45" spans="1:7" ht="15.75" x14ac:dyDescent="0.25">
      <c r="A45" s="13"/>
      <c r="B45" s="62">
        <f t="shared" ref="B45:E45" si="6">B34+B38+B39+B40+B41+B42+B43+B44</f>
        <v>452578730</v>
      </c>
      <c r="C45" s="62">
        <f t="shared" si="6"/>
        <v>477441160</v>
      </c>
      <c r="D45" s="62">
        <f t="shared" si="6"/>
        <v>481063721</v>
      </c>
      <c r="E45" s="62">
        <f t="shared" si="6"/>
        <v>538004635</v>
      </c>
      <c r="F45" s="62">
        <f>F34+F38+F39+F40+F41+F42+F43+F44-1</f>
        <v>610298038</v>
      </c>
      <c r="G45" s="62">
        <f>G34+G38+G39+G40+G41+G42+G43+G44+1</f>
        <v>715914545</v>
      </c>
    </row>
    <row r="46" spans="1:7" ht="15.75" x14ac:dyDescent="0.25">
      <c r="A46" s="13"/>
      <c r="B46" s="14">
        <f>B32-B45</f>
        <v>0</v>
      </c>
      <c r="C46" s="14">
        <f t="shared" ref="C46:G46" si="7">C32-C45</f>
        <v>0</v>
      </c>
      <c r="D46" s="14">
        <f t="shared" si="7"/>
        <v>0</v>
      </c>
      <c r="E46" s="14">
        <f t="shared" si="7"/>
        <v>0</v>
      </c>
      <c r="F46" s="14">
        <f t="shared" si="7"/>
        <v>0</v>
      </c>
      <c r="G46" s="14">
        <f t="shared" si="7"/>
        <v>0</v>
      </c>
    </row>
    <row r="47" spans="1:7" ht="16.5" thickBot="1" x14ac:dyDescent="0.3">
      <c r="A47" s="37" t="s">
        <v>61</v>
      </c>
      <c r="B47" s="21">
        <f t="shared" ref="B47:C47" si="8">B15/(B8/10)</f>
        <v>14.015763372750385</v>
      </c>
      <c r="C47" s="21">
        <f t="shared" si="8"/>
        <v>14.261376507786052</v>
      </c>
      <c r="D47" s="21">
        <f>D15/(D8/10)</f>
        <v>14.502561006268111</v>
      </c>
      <c r="E47" s="21">
        <f t="shared" ref="E47:G47" si="9">E15/(E8/10)</f>
        <v>14.200602820295167</v>
      </c>
      <c r="F47" s="21">
        <f t="shared" si="9"/>
        <v>14.395818382185022</v>
      </c>
      <c r="G47" s="21">
        <f t="shared" si="9"/>
        <v>13.68948161629968</v>
      </c>
    </row>
    <row r="48" spans="1:7" ht="16.5" thickBot="1" x14ac:dyDescent="0.3">
      <c r="A48" s="37" t="s">
        <v>62</v>
      </c>
      <c r="B48" s="23">
        <f>B8/10</f>
        <v>20010375</v>
      </c>
      <c r="C48" s="23">
        <f t="shared" ref="C48:G48" si="10">C8/10</f>
        <v>22011412</v>
      </c>
      <c r="D48" s="23">
        <f t="shared" si="10"/>
        <v>24212553</v>
      </c>
      <c r="E48" s="23">
        <f t="shared" si="10"/>
        <v>26633808</v>
      </c>
      <c r="F48" s="23">
        <f t="shared" si="10"/>
        <v>28764513</v>
      </c>
      <c r="G48" s="23">
        <f t="shared" si="10"/>
        <v>31640964</v>
      </c>
    </row>
    <row r="49" spans="1:6" ht="15.75" x14ac:dyDescent="0.25">
      <c r="A49" s="9"/>
      <c r="B49" s="18"/>
      <c r="C49" s="18"/>
      <c r="D49" s="11"/>
      <c r="E49" s="11"/>
      <c r="F49" s="12"/>
    </row>
    <row r="50" spans="1:6" ht="15.75" x14ac:dyDescent="0.25">
      <c r="A50" s="9"/>
      <c r="B50" s="18"/>
      <c r="C50" s="18"/>
      <c r="D50" s="11"/>
      <c r="E50" s="11"/>
      <c r="F50" s="12"/>
    </row>
    <row r="51" spans="1:6" ht="15.75" x14ac:dyDescent="0.25">
      <c r="A51" s="9"/>
      <c r="B51" s="18"/>
      <c r="C51" s="18"/>
      <c r="D51" s="19"/>
      <c r="E51" s="11"/>
      <c r="F51" s="17"/>
    </row>
    <row r="52" spans="1:6" ht="15.75" x14ac:dyDescent="0.25">
      <c r="A52" s="9"/>
      <c r="B52" s="18"/>
      <c r="C52" s="18"/>
      <c r="D52" s="11"/>
      <c r="E52" s="11"/>
      <c r="F52" s="12"/>
    </row>
    <row r="53" spans="1:6" ht="15.75" x14ac:dyDescent="0.25">
      <c r="A53" s="13"/>
      <c r="B53" s="25"/>
      <c r="C53" s="25"/>
      <c r="D53" s="15"/>
      <c r="E53" s="15"/>
      <c r="F53" s="16"/>
    </row>
    <row r="54" spans="1:6" ht="16.5" thickBot="1" x14ac:dyDescent="0.3">
      <c r="A54" s="20"/>
      <c r="B54" s="26"/>
      <c r="C54" s="26"/>
      <c r="D54" s="21"/>
      <c r="E54" s="21"/>
      <c r="F54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J33" sqref="J33"/>
    </sheetView>
  </sheetViews>
  <sheetFormatPr defaultRowHeight="15" x14ac:dyDescent="0.25"/>
  <cols>
    <col min="1" max="1" width="39.7109375" style="73" customWidth="1"/>
    <col min="2" max="3" width="15.42578125" style="73" customWidth="1"/>
    <col min="4" max="4" width="17.42578125" style="73" bestFit="1" customWidth="1"/>
    <col min="5" max="7" width="15.42578125" style="73" bestFit="1" customWidth="1"/>
    <col min="8" max="8" width="11.5703125" style="73" bestFit="1" customWidth="1"/>
    <col min="9" max="9" width="9.7109375" style="73" bestFit="1" customWidth="1"/>
    <col min="10" max="16384" width="9.140625" style="73"/>
  </cols>
  <sheetData>
    <row r="1" spans="1:9" ht="18.75" x14ac:dyDescent="0.3">
      <c r="A1" s="4" t="s">
        <v>0</v>
      </c>
      <c r="B1" s="4"/>
      <c r="C1" s="4"/>
    </row>
    <row r="2" spans="1:9" ht="15.75" x14ac:dyDescent="0.25">
      <c r="A2" s="74" t="s">
        <v>28</v>
      </c>
    </row>
    <row r="3" spans="1:9" ht="15.75" thickBot="1" x14ac:dyDescent="0.3">
      <c r="A3" s="75" t="s">
        <v>54</v>
      </c>
    </row>
    <row r="4" spans="1:9" x14ac:dyDescent="0.25">
      <c r="A4" s="48" t="s">
        <v>1</v>
      </c>
      <c r="B4" s="49">
        <v>2013</v>
      </c>
      <c r="C4" s="49">
        <v>2014</v>
      </c>
      <c r="D4" s="72">
        <v>2015</v>
      </c>
      <c r="E4" s="72">
        <v>2016</v>
      </c>
      <c r="F4" s="50">
        <v>2017</v>
      </c>
      <c r="G4" s="58">
        <v>2018</v>
      </c>
    </row>
    <row r="5" spans="1:9" x14ac:dyDescent="0.25">
      <c r="A5" s="76" t="s">
        <v>63</v>
      </c>
      <c r="B5" s="57"/>
      <c r="C5" s="57"/>
      <c r="D5" s="58"/>
      <c r="E5" s="58"/>
      <c r="F5" s="59"/>
    </row>
    <row r="6" spans="1:9" x14ac:dyDescent="0.25">
      <c r="A6" s="51" t="s">
        <v>29</v>
      </c>
      <c r="B6" s="77"/>
      <c r="C6" s="63"/>
      <c r="D6" s="64">
        <v>137276</v>
      </c>
      <c r="E6" s="64">
        <v>97696</v>
      </c>
      <c r="F6" s="65">
        <v>947543</v>
      </c>
      <c r="G6" s="73">
        <v>1568203</v>
      </c>
      <c r="I6" s="78"/>
    </row>
    <row r="7" spans="1:9" x14ac:dyDescent="0.25">
      <c r="A7" s="51" t="s">
        <v>30</v>
      </c>
      <c r="B7" s="63">
        <v>6762</v>
      </c>
      <c r="C7" s="77">
        <v>47770</v>
      </c>
      <c r="D7" s="64">
        <v>23706</v>
      </c>
      <c r="E7" s="64">
        <v>8120</v>
      </c>
      <c r="F7" s="65">
        <v>154872</v>
      </c>
      <c r="G7" s="73">
        <v>41301</v>
      </c>
    </row>
    <row r="8" spans="1:9" ht="30" x14ac:dyDescent="0.25">
      <c r="A8" s="51" t="s">
        <v>31</v>
      </c>
      <c r="B8" s="77">
        <v>-1256843</v>
      </c>
      <c r="C8" s="63">
        <v>16938</v>
      </c>
      <c r="D8" s="64">
        <v>-42785</v>
      </c>
      <c r="E8" s="64">
        <v>-581</v>
      </c>
      <c r="F8" s="65" t="s">
        <v>15</v>
      </c>
    </row>
    <row r="9" spans="1:9" x14ac:dyDescent="0.25">
      <c r="A9" s="51" t="s">
        <v>32</v>
      </c>
      <c r="B9" s="63">
        <v>25124950</v>
      </c>
      <c r="C9" s="63">
        <v>27269430</v>
      </c>
      <c r="D9" s="64">
        <v>25793894</v>
      </c>
      <c r="E9" s="64">
        <v>22423468</v>
      </c>
      <c r="F9" s="65" t="s">
        <v>15</v>
      </c>
    </row>
    <row r="10" spans="1:9" x14ac:dyDescent="0.25">
      <c r="A10" s="51" t="s">
        <v>33</v>
      </c>
      <c r="B10" s="63"/>
      <c r="C10" s="63">
        <v>189255</v>
      </c>
      <c r="D10" s="64"/>
      <c r="E10" s="64"/>
      <c r="F10" s="65">
        <v>19276657</v>
      </c>
      <c r="G10" s="73">
        <v>18173547</v>
      </c>
    </row>
    <row r="11" spans="1:9" x14ac:dyDescent="0.25">
      <c r="A11" s="51" t="s">
        <v>34</v>
      </c>
      <c r="B11" s="77"/>
      <c r="C11" s="77"/>
      <c r="D11" s="64"/>
      <c r="E11" s="64"/>
      <c r="F11" s="65">
        <v>929401</v>
      </c>
      <c r="G11" s="73">
        <v>212299</v>
      </c>
    </row>
    <row r="12" spans="1:9" x14ac:dyDescent="0.25">
      <c r="A12" s="76" t="s">
        <v>35</v>
      </c>
      <c r="B12" s="67">
        <f>SUM(B13:B16)</f>
        <v>26077673</v>
      </c>
      <c r="C12" s="67">
        <f t="shared" ref="C12:G12" si="0">SUM(C13:C16)</f>
        <v>27170686</v>
      </c>
      <c r="D12" s="67">
        <f t="shared" si="0"/>
        <v>34863157</v>
      </c>
      <c r="E12" s="67">
        <f t="shared" si="0"/>
        <v>26733939</v>
      </c>
      <c r="F12" s="67">
        <f t="shared" si="0"/>
        <v>35974557</v>
      </c>
      <c r="G12" s="67">
        <f t="shared" si="0"/>
        <v>6029622</v>
      </c>
      <c r="I12" s="78"/>
    </row>
    <row r="13" spans="1:9" x14ac:dyDescent="0.25">
      <c r="A13" s="51" t="s">
        <v>36</v>
      </c>
      <c r="B13" s="63">
        <v>3851026</v>
      </c>
      <c r="C13" s="63">
        <v>-19629967</v>
      </c>
      <c r="D13" s="64">
        <v>-5709474</v>
      </c>
      <c r="E13" s="64">
        <v>447676</v>
      </c>
      <c r="F13" s="65">
        <v>8509524</v>
      </c>
      <c r="G13" s="79">
        <v>-14236779</v>
      </c>
    </row>
    <row r="14" spans="1:9" x14ac:dyDescent="0.25">
      <c r="A14" s="51" t="s">
        <v>37</v>
      </c>
      <c r="B14" s="63">
        <v>15837016</v>
      </c>
      <c r="C14" s="63">
        <v>42237711</v>
      </c>
      <c r="D14" s="64">
        <v>37138905</v>
      </c>
      <c r="E14" s="64">
        <v>20164784</v>
      </c>
      <c r="F14" s="65">
        <v>18091149</v>
      </c>
      <c r="G14" s="79">
        <v>9615421</v>
      </c>
    </row>
    <row r="15" spans="1:9" x14ac:dyDescent="0.25">
      <c r="A15" s="51" t="s">
        <v>38</v>
      </c>
      <c r="B15" s="63">
        <v>4000262</v>
      </c>
      <c r="C15" s="63">
        <v>4644706</v>
      </c>
      <c r="D15" s="64">
        <v>4240295</v>
      </c>
      <c r="E15" s="64">
        <v>5919820</v>
      </c>
      <c r="F15" s="65">
        <v>5653772</v>
      </c>
      <c r="G15" s="79">
        <v>5239667</v>
      </c>
    </row>
    <row r="16" spans="1:9" x14ac:dyDescent="0.25">
      <c r="A16" s="51" t="s">
        <v>39</v>
      </c>
      <c r="B16" s="63">
        <v>2389369</v>
      </c>
      <c r="C16" s="63">
        <v>-81764</v>
      </c>
      <c r="D16" s="64">
        <v>-806569</v>
      </c>
      <c r="E16" s="64">
        <v>201659</v>
      </c>
      <c r="F16" s="65">
        <v>3720112</v>
      </c>
      <c r="G16" s="79">
        <v>5411313</v>
      </c>
    </row>
    <row r="17" spans="1:9" x14ac:dyDescent="0.25">
      <c r="A17" s="52"/>
      <c r="B17" s="67">
        <f>SUM(B6:B12)</f>
        <v>49952542</v>
      </c>
      <c r="C17" s="67">
        <f t="shared" ref="C17:G17" si="1">SUM(C6:C12)</f>
        <v>54694079</v>
      </c>
      <c r="D17" s="67">
        <f t="shared" si="1"/>
        <v>60775248</v>
      </c>
      <c r="E17" s="67">
        <f t="shared" si="1"/>
        <v>49262642</v>
      </c>
      <c r="F17" s="67">
        <f t="shared" si="1"/>
        <v>57283030</v>
      </c>
      <c r="G17" s="67">
        <f t="shared" si="1"/>
        <v>26024972</v>
      </c>
    </row>
    <row r="18" spans="1:9" x14ac:dyDescent="0.25">
      <c r="A18" s="52"/>
      <c r="B18" s="67"/>
      <c r="C18" s="67"/>
      <c r="D18" s="67"/>
      <c r="E18" s="67"/>
      <c r="F18" s="67"/>
    </row>
    <row r="19" spans="1:9" x14ac:dyDescent="0.25">
      <c r="A19" s="76" t="s">
        <v>64</v>
      </c>
      <c r="B19" s="67">
        <f>SUM(B20:B28)</f>
        <v>4024118</v>
      </c>
      <c r="C19" s="67">
        <f t="shared" ref="C19:G19" si="2">SUM(C20:C28)</f>
        <v>3066081</v>
      </c>
      <c r="D19" s="67">
        <f t="shared" si="2"/>
        <v>6122026</v>
      </c>
      <c r="E19" s="67">
        <f t="shared" si="2"/>
        <v>5035006</v>
      </c>
      <c r="F19" s="67">
        <f t="shared" si="2"/>
        <v>5173099</v>
      </c>
      <c r="G19" s="67">
        <f t="shared" si="2"/>
        <v>6328083</v>
      </c>
    </row>
    <row r="20" spans="1:9" x14ac:dyDescent="0.25">
      <c r="A20" s="51" t="s">
        <v>40</v>
      </c>
      <c r="B20" s="77">
        <v>317750</v>
      </c>
      <c r="C20" s="63">
        <v>254600</v>
      </c>
      <c r="D20" s="64">
        <v>957298</v>
      </c>
      <c r="E20" s="64">
        <v>340225</v>
      </c>
      <c r="F20" s="65">
        <v>225993</v>
      </c>
      <c r="G20" s="73">
        <v>782657</v>
      </c>
    </row>
    <row r="21" spans="1:9" x14ac:dyDescent="0.25">
      <c r="A21" s="51" t="s">
        <v>41</v>
      </c>
      <c r="B21" s="77">
        <v>160500</v>
      </c>
      <c r="C21" s="63">
        <v>144750</v>
      </c>
      <c r="D21" s="64">
        <v>173500</v>
      </c>
      <c r="E21" s="64">
        <v>174250</v>
      </c>
      <c r="F21" s="65">
        <v>156250</v>
      </c>
      <c r="G21" s="73">
        <v>135000</v>
      </c>
    </row>
    <row r="22" spans="1:9" x14ac:dyDescent="0.25">
      <c r="A22" s="51" t="s">
        <v>42</v>
      </c>
      <c r="B22" s="77">
        <v>172500</v>
      </c>
      <c r="C22" s="63">
        <v>138000</v>
      </c>
      <c r="D22" s="64">
        <v>115000</v>
      </c>
      <c r="E22" s="64">
        <v>307500</v>
      </c>
      <c r="F22" s="65">
        <v>285500</v>
      </c>
      <c r="G22" s="73">
        <v>0</v>
      </c>
    </row>
    <row r="23" spans="1:9" x14ac:dyDescent="0.25">
      <c r="A23" s="51" t="s">
        <v>43</v>
      </c>
      <c r="B23" s="77">
        <v>2020790</v>
      </c>
      <c r="C23" s="63">
        <v>679074</v>
      </c>
      <c r="D23" s="64">
        <v>795218</v>
      </c>
      <c r="E23" s="64">
        <v>947536</v>
      </c>
      <c r="F23" s="65">
        <v>423790</v>
      </c>
      <c r="G23" s="73">
        <v>121990</v>
      </c>
    </row>
    <row r="24" spans="1:9" x14ac:dyDescent="0.25">
      <c r="A24" s="51" t="s">
        <v>44</v>
      </c>
      <c r="B24" s="77">
        <v>1895921</v>
      </c>
      <c r="C24" s="63">
        <v>1564069</v>
      </c>
      <c r="D24" s="64">
        <v>1259172</v>
      </c>
      <c r="E24" s="64">
        <v>2002649</v>
      </c>
      <c r="F24" s="65">
        <v>3941172</v>
      </c>
      <c r="G24" s="73">
        <v>4844556</v>
      </c>
    </row>
    <row r="25" spans="1:9" x14ac:dyDescent="0.25">
      <c r="A25" s="51" t="s">
        <v>45</v>
      </c>
      <c r="B25" s="77">
        <v>-1573500</v>
      </c>
      <c r="C25" s="63">
        <v>-308511</v>
      </c>
      <c r="D25" s="64">
        <v>813342</v>
      </c>
      <c r="E25" s="64">
        <v>415054</v>
      </c>
      <c r="F25" s="65">
        <v>-1328287</v>
      </c>
      <c r="G25" s="73">
        <v>0</v>
      </c>
      <c r="I25" s="78"/>
    </row>
    <row r="27" spans="1:9" x14ac:dyDescent="0.25">
      <c r="A27" s="51" t="s">
        <v>46</v>
      </c>
      <c r="B27" s="77">
        <v>1030157</v>
      </c>
      <c r="C27" s="63">
        <v>594099</v>
      </c>
      <c r="D27" s="64">
        <v>508496</v>
      </c>
      <c r="E27" s="64">
        <v>647792</v>
      </c>
      <c r="F27" s="65">
        <v>1268681</v>
      </c>
      <c r="G27" s="73">
        <v>243880</v>
      </c>
    </row>
    <row r="28" spans="1:9" x14ac:dyDescent="0.25">
      <c r="A28" s="51" t="s">
        <v>47</v>
      </c>
      <c r="B28" s="63"/>
      <c r="C28" s="77"/>
      <c r="D28" s="64">
        <v>1500000</v>
      </c>
      <c r="E28" s="64">
        <v>200000</v>
      </c>
      <c r="F28" s="65">
        <v>200000</v>
      </c>
      <c r="G28" s="65">
        <v>200000</v>
      </c>
    </row>
    <row r="29" spans="1:9" x14ac:dyDescent="0.25">
      <c r="A29" s="80" t="s">
        <v>65</v>
      </c>
      <c r="B29" s="67">
        <f>B17-B19</f>
        <v>45928424</v>
      </c>
      <c r="C29" s="67">
        <f t="shared" ref="C29:G29" si="3">C17-C19</f>
        <v>51627998</v>
      </c>
      <c r="D29" s="67">
        <f t="shared" si="3"/>
        <v>54653222</v>
      </c>
      <c r="E29" s="67">
        <f t="shared" si="3"/>
        <v>44227636</v>
      </c>
      <c r="F29" s="67">
        <f t="shared" si="3"/>
        <v>52109931</v>
      </c>
      <c r="G29" s="67">
        <f t="shared" si="3"/>
        <v>19696889</v>
      </c>
      <c r="H29" s="78"/>
    </row>
    <row r="30" spans="1:9" x14ac:dyDescent="0.25">
      <c r="A30" s="81" t="s">
        <v>66</v>
      </c>
      <c r="B30" s="63">
        <f>B31+B32</f>
        <v>16927705</v>
      </c>
      <c r="C30" s="63">
        <f>C31+C32</f>
        <v>18175645</v>
      </c>
      <c r="D30" s="63">
        <f>D31+D32</f>
        <v>18922229</v>
      </c>
      <c r="E30" s="63">
        <f t="shared" ref="E30:G30" si="4">E31+E32</f>
        <v>15865007</v>
      </c>
      <c r="F30" s="63">
        <f t="shared" si="4"/>
        <v>11068339</v>
      </c>
      <c r="G30" s="63">
        <f t="shared" si="4"/>
        <v>2357643</v>
      </c>
      <c r="H30" s="78"/>
    </row>
    <row r="31" spans="1:9" x14ac:dyDescent="0.25">
      <c r="A31" s="73" t="s">
        <v>81</v>
      </c>
      <c r="B31" s="82">
        <v>16427705</v>
      </c>
      <c r="C31" s="82">
        <v>17675645</v>
      </c>
      <c r="D31" s="63">
        <v>18422229</v>
      </c>
      <c r="E31" s="63">
        <v>15665007</v>
      </c>
      <c r="F31" s="73">
        <v>15618296</v>
      </c>
      <c r="G31" s="73">
        <v>2625073</v>
      </c>
      <c r="H31" s="78"/>
    </row>
    <row r="32" spans="1:9" x14ac:dyDescent="0.25">
      <c r="A32" s="73" t="s">
        <v>82</v>
      </c>
      <c r="B32" s="82">
        <v>500000</v>
      </c>
      <c r="C32" s="82">
        <v>500000</v>
      </c>
      <c r="D32" s="63">
        <v>500000</v>
      </c>
      <c r="E32" s="63">
        <v>200000</v>
      </c>
      <c r="F32" s="73">
        <v>-4549957</v>
      </c>
      <c r="G32" s="73">
        <v>-267430</v>
      </c>
      <c r="H32" s="78"/>
    </row>
    <row r="33" spans="1:8" x14ac:dyDescent="0.25">
      <c r="A33" s="80" t="s">
        <v>67</v>
      </c>
      <c r="B33" s="67">
        <f t="shared" ref="B33:G33" si="5">B29-B30</f>
        <v>29000719</v>
      </c>
      <c r="C33" s="67">
        <f t="shared" si="5"/>
        <v>33452353</v>
      </c>
      <c r="D33" s="67">
        <f t="shared" si="5"/>
        <v>35730993</v>
      </c>
      <c r="E33" s="67">
        <f t="shared" si="5"/>
        <v>28362629</v>
      </c>
      <c r="F33" s="67">
        <f t="shared" si="5"/>
        <v>41041592</v>
      </c>
      <c r="G33" s="67">
        <f t="shared" si="5"/>
        <v>17339246</v>
      </c>
    </row>
    <row r="34" spans="1:8" x14ac:dyDescent="0.25">
      <c r="A34" s="83"/>
      <c r="B34" s="67"/>
      <c r="C34" s="67"/>
      <c r="D34" s="67"/>
      <c r="E34" s="67"/>
      <c r="F34" s="67"/>
    </row>
    <row r="35" spans="1:8" ht="15.75" thickBot="1" x14ac:dyDescent="0.3">
      <c r="A35" s="80" t="s">
        <v>68</v>
      </c>
      <c r="B35" s="56">
        <f>B33/('1'!B8/10)</f>
        <v>1.4492841338555624</v>
      </c>
      <c r="C35" s="56">
        <f>C33/('1'!C8/10)</f>
        <v>1.5197731522175861</v>
      </c>
      <c r="D35" s="56">
        <f>D33/('1'!D8/10)</f>
        <v>1.4757218290859291</v>
      </c>
      <c r="E35" s="56">
        <f>E33/('1'!E8/10)</f>
        <v>1.0649107705514735</v>
      </c>
      <c r="F35" s="56">
        <f>F33/('1'!F8/10)</f>
        <v>1.4268133793886932</v>
      </c>
      <c r="G35" s="56">
        <f>G33/('1'!G8/10)</f>
        <v>0.54799992819434962</v>
      </c>
      <c r="H35" s="78"/>
    </row>
    <row r="36" spans="1:8" ht="15.75" x14ac:dyDescent="0.25">
      <c r="A36" s="84" t="s">
        <v>69</v>
      </c>
      <c r="B36" s="85">
        <v>20010375</v>
      </c>
      <c r="C36" s="85">
        <v>22011412</v>
      </c>
      <c r="D36" s="86">
        <v>24212553</v>
      </c>
      <c r="E36" s="86">
        <v>26633808</v>
      </c>
      <c r="F36" s="87">
        <v>28764513</v>
      </c>
      <c r="G36" s="87">
        <v>31640964</v>
      </c>
    </row>
    <row r="37" spans="1:8" ht="15.75" x14ac:dyDescent="0.25">
      <c r="A37" s="9"/>
      <c r="B37" s="18"/>
      <c r="C37" s="18"/>
      <c r="D37" s="19"/>
      <c r="E37" s="19"/>
      <c r="F37" s="12"/>
    </row>
    <row r="38" spans="1:8" ht="15.75" x14ac:dyDescent="0.25">
      <c r="A38" s="9"/>
      <c r="B38" s="18"/>
      <c r="C38" s="18"/>
      <c r="D38" s="11"/>
      <c r="E38" s="19"/>
      <c r="F38" s="17"/>
    </row>
    <row r="39" spans="1:8" ht="15.75" x14ac:dyDescent="0.25">
      <c r="A39" s="9"/>
      <c r="B39" s="18"/>
      <c r="C39" s="18"/>
      <c r="D39" s="11"/>
      <c r="E39" s="11"/>
      <c r="F39" s="17"/>
    </row>
    <row r="40" spans="1:8" ht="15.75" x14ac:dyDescent="0.25">
      <c r="A40" s="9"/>
      <c r="B40" s="18"/>
      <c r="C40" s="18"/>
      <c r="D40" s="11"/>
      <c r="E40" s="11"/>
      <c r="F40" s="12"/>
    </row>
    <row r="41" spans="1:8" ht="15.75" x14ac:dyDescent="0.25">
      <c r="A41" s="9"/>
      <c r="B41" s="18"/>
      <c r="C41" s="18"/>
      <c r="D41" s="19"/>
      <c r="E41" s="11"/>
      <c r="F41" s="17"/>
    </row>
    <row r="42" spans="1:8" ht="15.75" x14ac:dyDescent="0.25">
      <c r="A42" s="9"/>
      <c r="B42" s="18"/>
      <c r="C42" s="25"/>
      <c r="D42" s="11"/>
      <c r="E42" s="19"/>
      <c r="F42" s="17"/>
    </row>
    <row r="43" spans="1:8" ht="15.75" x14ac:dyDescent="0.25">
      <c r="A43" s="13"/>
      <c r="B43" s="25"/>
      <c r="C43" s="25"/>
      <c r="D43" s="15"/>
      <c r="E43" s="15"/>
      <c r="F43" s="16"/>
    </row>
    <row r="44" spans="1:8" ht="15.75" x14ac:dyDescent="0.25">
      <c r="A44" s="13"/>
      <c r="B44" s="25"/>
      <c r="C44" s="18"/>
      <c r="D44" s="15"/>
      <c r="E44" s="15"/>
      <c r="F44" s="16"/>
    </row>
    <row r="45" spans="1:8" ht="15.75" x14ac:dyDescent="0.25">
      <c r="A45" s="9"/>
      <c r="B45" s="18"/>
      <c r="C45" s="18"/>
      <c r="D45" s="11"/>
      <c r="E45" s="11"/>
      <c r="F45" s="12"/>
    </row>
    <row r="46" spans="1:8" ht="15.75" x14ac:dyDescent="0.25">
      <c r="A46" s="9"/>
      <c r="B46" s="18"/>
      <c r="C46" s="18"/>
      <c r="D46" s="11"/>
      <c r="E46" s="11"/>
      <c r="F46" s="12"/>
    </row>
    <row r="47" spans="1:8" ht="15.75" x14ac:dyDescent="0.25">
      <c r="A47" s="9"/>
      <c r="B47" s="18"/>
      <c r="C47" s="25"/>
      <c r="D47" s="11"/>
      <c r="E47" s="11"/>
      <c r="F47" s="12"/>
    </row>
    <row r="48" spans="1:8" ht="15.75" x14ac:dyDescent="0.25">
      <c r="A48" s="13"/>
      <c r="B48" s="25"/>
      <c r="C48" s="18"/>
      <c r="D48" s="19"/>
      <c r="E48" s="15"/>
      <c r="F48" s="16"/>
    </row>
    <row r="49" spans="1:6" ht="16.5" thickBot="1" x14ac:dyDescent="0.3">
      <c r="A49" s="9"/>
      <c r="B49" s="18"/>
      <c r="C49" s="25"/>
      <c r="D49" s="11"/>
      <c r="E49" s="11"/>
      <c r="F49" s="12"/>
    </row>
    <row r="50" spans="1:6" ht="16.5" thickBot="1" x14ac:dyDescent="0.3">
      <c r="A50" s="13"/>
      <c r="B50" s="25"/>
      <c r="C50" s="26"/>
      <c r="D50" s="88"/>
      <c r="E50" s="89"/>
      <c r="F50" s="90"/>
    </row>
    <row r="51" spans="1:6" ht="16.5" thickBot="1" x14ac:dyDescent="0.3">
      <c r="A51" s="20"/>
      <c r="B51" s="26"/>
      <c r="D51" s="21"/>
      <c r="E51" s="21"/>
      <c r="F51" s="2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4" topLeftCell="D11" activePane="bottomRight" state="frozen"/>
      <selection pane="topRight" activeCell="B1" sqref="B1"/>
      <selection pane="bottomLeft" activeCell="A5" sqref="A5"/>
      <selection pane="bottomRight" activeCell="D27" sqref="D27"/>
    </sheetView>
  </sheetViews>
  <sheetFormatPr defaultRowHeight="15" x14ac:dyDescent="0.25"/>
  <cols>
    <col min="1" max="1" width="49.42578125" style="1" customWidth="1"/>
    <col min="2" max="2" width="14.85546875" style="1" customWidth="1"/>
    <col min="3" max="3" width="16.5703125" style="1" customWidth="1"/>
    <col min="4" max="5" width="18.28515625" style="1" bestFit="1" customWidth="1"/>
    <col min="6" max="6" width="15.7109375" style="1" bestFit="1" customWidth="1"/>
    <col min="7" max="7" width="16" style="1" bestFit="1" customWidth="1"/>
    <col min="8" max="16384" width="9.140625" style="1"/>
  </cols>
  <sheetData>
    <row r="1" spans="1:7" ht="18.75" x14ac:dyDescent="0.3">
      <c r="A1" s="4" t="s">
        <v>0</v>
      </c>
      <c r="B1" s="4"/>
      <c r="C1" s="4"/>
    </row>
    <row r="2" spans="1:7" ht="15.75" x14ac:dyDescent="0.25">
      <c r="A2" s="45" t="s">
        <v>70</v>
      </c>
    </row>
    <row r="3" spans="1:7" ht="15.75" thickBot="1" x14ac:dyDescent="0.3">
      <c r="A3" s="2" t="s">
        <v>54</v>
      </c>
    </row>
    <row r="4" spans="1:7" x14ac:dyDescent="0.25">
      <c r="A4" s="48"/>
      <c r="B4" s="49">
        <v>2013</v>
      </c>
      <c r="C4" s="49">
        <v>2014</v>
      </c>
      <c r="D4" s="72">
        <v>2015</v>
      </c>
      <c r="E4" s="72">
        <v>2016</v>
      </c>
      <c r="F4" s="50">
        <v>2017</v>
      </c>
      <c r="G4" s="71">
        <v>2018</v>
      </c>
    </row>
    <row r="5" spans="1:7" x14ac:dyDescent="0.25">
      <c r="A5" s="37" t="s">
        <v>71</v>
      </c>
      <c r="B5" s="57"/>
      <c r="C5" s="57"/>
      <c r="D5" s="58"/>
      <c r="E5" s="58"/>
      <c r="F5" s="59"/>
    </row>
    <row r="6" spans="1:7" x14ac:dyDescent="0.25">
      <c r="A6" s="51" t="s">
        <v>48</v>
      </c>
      <c r="B6" s="63">
        <v>188632100</v>
      </c>
      <c r="C6" s="63">
        <v>164228267</v>
      </c>
      <c r="D6" s="64">
        <v>183402397</v>
      </c>
      <c r="E6" s="64">
        <v>255989492</v>
      </c>
      <c r="F6" s="65">
        <v>219557495</v>
      </c>
      <c r="G6" s="66">
        <v>337301618</v>
      </c>
    </row>
    <row r="7" spans="1:7" x14ac:dyDescent="0.25">
      <c r="A7" s="51" t="s">
        <v>49</v>
      </c>
      <c r="B7" s="63">
        <v>-19111412</v>
      </c>
      <c r="C7" s="63">
        <v>-18205150</v>
      </c>
      <c r="D7" s="64">
        <v>-16136756</v>
      </c>
      <c r="E7" s="64">
        <v>-21066943</v>
      </c>
      <c r="F7" s="65">
        <v>-16639694</v>
      </c>
      <c r="G7" s="66">
        <v>-14257960</v>
      </c>
    </row>
    <row r="8" spans="1:7" x14ac:dyDescent="0.25">
      <c r="A8" s="51" t="s">
        <v>50</v>
      </c>
      <c r="B8" s="63">
        <v>-148785518</v>
      </c>
      <c r="C8" s="63">
        <v>-113047197</v>
      </c>
      <c r="D8" s="64">
        <v>-148750309</v>
      </c>
      <c r="E8" s="64">
        <v>-158712259</v>
      </c>
      <c r="F8" s="65">
        <v>-171709232</v>
      </c>
      <c r="G8" s="66">
        <v>-269531899</v>
      </c>
    </row>
    <row r="9" spans="1:7" x14ac:dyDescent="0.25">
      <c r="A9" s="52"/>
      <c r="B9" s="67">
        <f>SUM(B6:B8)</f>
        <v>20735170</v>
      </c>
      <c r="C9" s="67">
        <f t="shared" ref="C9:G9" si="0">SUM(C6:C8)</f>
        <v>32975920</v>
      </c>
      <c r="D9" s="67">
        <f t="shared" si="0"/>
        <v>18515332</v>
      </c>
      <c r="E9" s="67">
        <f t="shared" si="0"/>
        <v>76210290</v>
      </c>
      <c r="F9" s="67">
        <f t="shared" si="0"/>
        <v>31208569</v>
      </c>
      <c r="G9" s="67">
        <f t="shared" si="0"/>
        <v>53511759</v>
      </c>
    </row>
    <row r="10" spans="1:7" x14ac:dyDescent="0.25">
      <c r="A10" s="37" t="s">
        <v>72</v>
      </c>
      <c r="B10" s="67"/>
      <c r="C10" s="67"/>
      <c r="D10" s="68"/>
      <c r="E10" s="68"/>
      <c r="F10" s="69"/>
      <c r="G10" s="66"/>
    </row>
    <row r="11" spans="1:7" x14ac:dyDescent="0.25">
      <c r="A11" s="51" t="s">
        <v>51</v>
      </c>
      <c r="B11" s="63">
        <v>-96399</v>
      </c>
      <c r="C11" s="63">
        <v>-148350</v>
      </c>
      <c r="D11" s="64">
        <v>-745363</v>
      </c>
      <c r="E11" s="64">
        <v>-72542532</v>
      </c>
      <c r="F11" s="65">
        <v>-14948642</v>
      </c>
      <c r="G11" s="66">
        <v>-3412188</v>
      </c>
    </row>
    <row r="12" spans="1:7" x14ac:dyDescent="0.25">
      <c r="A12" s="51" t="s">
        <v>52</v>
      </c>
      <c r="B12" s="63"/>
      <c r="C12" s="63"/>
      <c r="D12" s="64">
        <v>302724</v>
      </c>
      <c r="E12" s="64">
        <v>22304</v>
      </c>
      <c r="F12" s="65">
        <v>1002599</v>
      </c>
      <c r="G12" s="66">
        <v>292701</v>
      </c>
    </row>
    <row r="13" spans="1:7" x14ac:dyDescent="0.25">
      <c r="A13" s="52"/>
      <c r="B13" s="67">
        <f>B11+B12</f>
        <v>-96399</v>
      </c>
      <c r="C13" s="67">
        <f t="shared" ref="C13:G13" si="1">C11+C12</f>
        <v>-148350</v>
      </c>
      <c r="D13" s="67">
        <f t="shared" si="1"/>
        <v>-442639</v>
      </c>
      <c r="E13" s="67">
        <f t="shared" si="1"/>
        <v>-72520228</v>
      </c>
      <c r="F13" s="67">
        <f t="shared" si="1"/>
        <v>-13946043</v>
      </c>
      <c r="G13" s="67">
        <f t="shared" si="1"/>
        <v>-3119487</v>
      </c>
    </row>
    <row r="14" spans="1:7" x14ac:dyDescent="0.25">
      <c r="A14" s="52"/>
      <c r="B14" s="67"/>
      <c r="C14" s="67"/>
      <c r="D14" s="68"/>
      <c r="E14" s="68"/>
      <c r="F14" s="69"/>
      <c r="G14" s="66"/>
    </row>
    <row r="15" spans="1:7" x14ac:dyDescent="0.25">
      <c r="A15" s="55"/>
      <c r="B15" s="67"/>
      <c r="C15" s="67"/>
      <c r="D15" s="68"/>
      <c r="E15" s="68"/>
      <c r="F15" s="69"/>
      <c r="G15" s="66" t="s">
        <v>15</v>
      </c>
    </row>
    <row r="16" spans="1:7" x14ac:dyDescent="0.25">
      <c r="A16" s="55"/>
      <c r="B16" s="67"/>
      <c r="C16" s="67"/>
      <c r="D16" s="68"/>
      <c r="E16" s="68"/>
      <c r="F16" s="69"/>
      <c r="G16" s="66"/>
    </row>
    <row r="17" spans="1:7" x14ac:dyDescent="0.25">
      <c r="A17" s="2" t="s">
        <v>73</v>
      </c>
      <c r="B17" s="67">
        <f>B13+B9</f>
        <v>20638771</v>
      </c>
      <c r="C17" s="67">
        <f t="shared" ref="C17:G17" si="2">C13+C9</f>
        <v>32827570</v>
      </c>
      <c r="D17" s="67">
        <f t="shared" si="2"/>
        <v>18072693</v>
      </c>
      <c r="E17" s="67">
        <f t="shared" si="2"/>
        <v>3690062</v>
      </c>
      <c r="F17" s="67">
        <f t="shared" si="2"/>
        <v>17262526</v>
      </c>
      <c r="G17" s="67">
        <f t="shared" si="2"/>
        <v>50392272</v>
      </c>
    </row>
    <row r="18" spans="1:7" x14ac:dyDescent="0.25">
      <c r="A18" s="47" t="s">
        <v>74</v>
      </c>
      <c r="B18" s="63">
        <v>214533574</v>
      </c>
      <c r="C18" s="63">
        <v>235172345</v>
      </c>
      <c r="D18" s="64">
        <v>267999915</v>
      </c>
      <c r="E18" s="64">
        <v>286072608</v>
      </c>
      <c r="F18" s="65">
        <v>289762670</v>
      </c>
      <c r="G18" s="70">
        <v>307025196</v>
      </c>
    </row>
    <row r="19" spans="1:7" x14ac:dyDescent="0.25">
      <c r="A19" s="37" t="s">
        <v>75</v>
      </c>
      <c r="B19" s="67">
        <f>B17+B18</f>
        <v>235172345</v>
      </c>
      <c r="C19" s="67">
        <f t="shared" ref="C19:G19" si="3">C17+C18</f>
        <v>267999915</v>
      </c>
      <c r="D19" s="67">
        <f t="shared" si="3"/>
        <v>286072608</v>
      </c>
      <c r="E19" s="67">
        <f t="shared" si="3"/>
        <v>289762670</v>
      </c>
      <c r="F19" s="67">
        <f t="shared" si="3"/>
        <v>307025196</v>
      </c>
      <c r="G19" s="67">
        <f t="shared" si="3"/>
        <v>357417468</v>
      </c>
    </row>
    <row r="20" spans="1:7" x14ac:dyDescent="0.25">
      <c r="A20" s="46"/>
      <c r="B20" s="53"/>
      <c r="C20" s="53"/>
      <c r="D20" s="54"/>
      <c r="E20" s="54"/>
      <c r="F20" s="60"/>
    </row>
    <row r="21" spans="1:7" ht="15.75" thickBot="1" x14ac:dyDescent="0.3">
      <c r="A21" s="37" t="s">
        <v>76</v>
      </c>
      <c r="B21" s="56">
        <f>B9/('1'!B8/10)</f>
        <v>1.0362209603768044</v>
      </c>
      <c r="C21" s="56">
        <f>C9/('1'!C8/10)</f>
        <v>1.4981283345202934</v>
      </c>
      <c r="D21" s="56">
        <f>D9/('1'!D8/10)</f>
        <v>0.76469969936668802</v>
      </c>
      <c r="E21" s="56">
        <f>E9/('1'!E8/10)</f>
        <v>2.8614117065047551</v>
      </c>
      <c r="F21" s="56">
        <f>F9/('1'!F8/10)</f>
        <v>1.0849677517571739</v>
      </c>
      <c r="G21" s="56">
        <f>G9/('1'!G8/10)</f>
        <v>1.6912177201680707</v>
      </c>
    </row>
    <row r="22" spans="1:7" ht="15.75" x14ac:dyDescent="0.25">
      <c r="A22" s="37" t="s">
        <v>77</v>
      </c>
      <c r="B22" s="38">
        <v>20010375</v>
      </c>
      <c r="C22" s="38">
        <v>22011412</v>
      </c>
      <c r="D22" s="39">
        <v>24212553</v>
      </c>
      <c r="E22" s="39">
        <v>26633808</v>
      </c>
      <c r="F22" s="40">
        <v>28764513</v>
      </c>
      <c r="G22" s="1">
        <f>'1'!G8/10</f>
        <v>31640964</v>
      </c>
    </row>
    <row r="23" spans="1:7" ht="15.75" x14ac:dyDescent="0.25">
      <c r="A23" s="42"/>
      <c r="B23" s="41"/>
      <c r="C23" s="41"/>
      <c r="D23" s="43"/>
      <c r="E23" s="43"/>
      <c r="F23" s="44"/>
    </row>
    <row r="24" spans="1:7" ht="16.5" thickBot="1" x14ac:dyDescent="0.3">
      <c r="A24" s="22"/>
      <c r="B24" s="23"/>
      <c r="C24" s="23"/>
      <c r="D24" s="24"/>
      <c r="E24" s="24"/>
      <c r="F24" s="24"/>
    </row>
    <row r="25" spans="1:7" ht="15.75" x14ac:dyDescent="0.25">
      <c r="A25" s="9"/>
      <c r="B25" s="18"/>
      <c r="C25" s="18"/>
      <c r="D25" s="11"/>
      <c r="E25" s="11"/>
      <c r="F25" s="17"/>
    </row>
    <row r="26" spans="1:7" ht="15.75" x14ac:dyDescent="0.25">
      <c r="A26" s="9"/>
      <c r="B26" s="18"/>
      <c r="C26" s="18"/>
      <c r="D26" s="11"/>
      <c r="E26" s="11"/>
      <c r="F26" s="12"/>
    </row>
    <row r="27" spans="1:7" ht="15.75" x14ac:dyDescent="0.25">
      <c r="A27" s="9"/>
      <c r="B27" s="18"/>
      <c r="C27" s="18"/>
      <c r="D27" s="11"/>
      <c r="E27" s="11"/>
      <c r="F27" s="12"/>
    </row>
    <row r="28" spans="1:7" ht="15.75" x14ac:dyDescent="0.25">
      <c r="A28" s="13"/>
      <c r="B28" s="25"/>
      <c r="C28" s="25"/>
      <c r="D28" s="15"/>
      <c r="E28" s="15"/>
      <c r="F28" s="16"/>
    </row>
    <row r="29" spans="1:7" ht="15.75" x14ac:dyDescent="0.25">
      <c r="A29" s="9"/>
      <c r="B29" s="18"/>
      <c r="C29" s="18"/>
      <c r="D29" s="11"/>
      <c r="E29" s="11"/>
      <c r="F29" s="12"/>
    </row>
    <row r="30" spans="1:7" ht="15.75" x14ac:dyDescent="0.25">
      <c r="A30" s="13"/>
      <c r="B30" s="25"/>
      <c r="C30" s="25"/>
      <c r="D30" s="15"/>
      <c r="E30" s="15"/>
      <c r="F30" s="16"/>
    </row>
    <row r="31" spans="1:7" ht="15.75" x14ac:dyDescent="0.25">
      <c r="A31" s="13"/>
      <c r="B31" s="25"/>
      <c r="C31" s="25"/>
      <c r="D31" s="15"/>
      <c r="E31" s="15"/>
      <c r="F31" s="16"/>
    </row>
    <row r="32" spans="1:7" ht="15.75" x14ac:dyDescent="0.25">
      <c r="A32" s="9"/>
      <c r="B32" s="18"/>
      <c r="C32" s="18"/>
      <c r="D32" s="11"/>
      <c r="E32" s="11"/>
      <c r="F32" s="12"/>
    </row>
    <row r="33" spans="1:6" ht="15.75" x14ac:dyDescent="0.25">
      <c r="A33" s="13"/>
      <c r="B33" s="25"/>
      <c r="C33" s="25"/>
      <c r="D33" s="15"/>
      <c r="E33" s="15"/>
      <c r="F33" s="16"/>
    </row>
    <row r="34" spans="1:6" ht="16.5" thickBot="1" x14ac:dyDescent="0.3">
      <c r="A34" s="20"/>
      <c r="B34" s="26"/>
      <c r="C34" s="26"/>
      <c r="D34" s="21"/>
      <c r="E34" s="21"/>
      <c r="F3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2020-04-12T05:57:04Z</dcterms:modified>
</cp:coreProperties>
</file>