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ravel &amp; leisure (1)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gzt0oYIdQXB9hl2uvEdzipU/NNw=="/>
    </ext>
  </extLst>
</workbook>
</file>

<file path=xl/calcChain.xml><?xml version="1.0" encoding="utf-8"?>
<calcChain xmlns="http://schemas.openxmlformats.org/spreadsheetml/2006/main">
  <c r="E7" i="4" l="1"/>
  <c r="G40" i="3"/>
  <c r="F40" i="3"/>
  <c r="C40" i="3"/>
  <c r="B40" i="3"/>
  <c r="I34" i="3"/>
  <c r="H34" i="3"/>
  <c r="I31" i="3"/>
  <c r="H31" i="3"/>
  <c r="G31" i="3"/>
  <c r="F31" i="3"/>
  <c r="E31" i="3"/>
  <c r="D31" i="3"/>
  <c r="C31" i="3"/>
  <c r="B31" i="3"/>
  <c r="I23" i="3"/>
  <c r="H23" i="3"/>
  <c r="G23" i="3"/>
  <c r="F23" i="3"/>
  <c r="E23" i="3"/>
  <c r="D23" i="3"/>
  <c r="C23" i="3"/>
  <c r="B23" i="3"/>
  <c r="I15" i="3"/>
  <c r="I40" i="3" s="1"/>
  <c r="H15" i="3"/>
  <c r="H40" i="3" s="1"/>
  <c r="G15" i="3"/>
  <c r="G33" i="3" s="1"/>
  <c r="G35" i="3" s="1"/>
  <c r="F15" i="3"/>
  <c r="F33" i="3" s="1"/>
  <c r="F35" i="3" s="1"/>
  <c r="E15" i="3"/>
  <c r="E40" i="3" s="1"/>
  <c r="D15" i="3"/>
  <c r="D33" i="3" s="1"/>
  <c r="D35" i="3" s="1"/>
  <c r="C15" i="3"/>
  <c r="C33" i="3" s="1"/>
  <c r="C35" i="3" s="1"/>
  <c r="B15" i="3"/>
  <c r="B33" i="3" s="1"/>
  <c r="B35" i="3" s="1"/>
  <c r="I32" i="2"/>
  <c r="H32" i="2"/>
  <c r="E32" i="2"/>
  <c r="D32" i="2"/>
  <c r="I24" i="2"/>
  <c r="H24" i="2"/>
  <c r="G24" i="2"/>
  <c r="F24" i="2"/>
  <c r="E24" i="2"/>
  <c r="D24" i="2"/>
  <c r="C24" i="2"/>
  <c r="B24" i="2"/>
  <c r="I17" i="2"/>
  <c r="H17" i="2"/>
  <c r="I11" i="2"/>
  <c r="H11" i="2"/>
  <c r="G11" i="2"/>
  <c r="F11" i="2"/>
  <c r="E11" i="2"/>
  <c r="D11" i="2"/>
  <c r="C11" i="2"/>
  <c r="B11" i="2"/>
  <c r="I9" i="2"/>
  <c r="I15" i="2" s="1"/>
  <c r="I20" i="2" s="1"/>
  <c r="I22" i="2" s="1"/>
  <c r="I29" i="2" s="1"/>
  <c r="I31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I54" i="1"/>
  <c r="H54" i="1"/>
  <c r="I41" i="3" s="1"/>
  <c r="G54" i="1"/>
  <c r="G32" i="2" s="1"/>
  <c r="F54" i="1"/>
  <c r="E54" i="1"/>
  <c r="F41" i="3" s="1"/>
  <c r="D54" i="1"/>
  <c r="E41" i="3" s="1"/>
  <c r="C54" i="1"/>
  <c r="C32" i="2" s="1"/>
  <c r="B54" i="1"/>
  <c r="F53" i="1"/>
  <c r="I43" i="1"/>
  <c r="I53" i="1" s="1"/>
  <c r="H43" i="1"/>
  <c r="H7" i="4" s="1"/>
  <c r="G43" i="1"/>
  <c r="G7" i="4" s="1"/>
  <c r="F43" i="1"/>
  <c r="F7" i="4" s="1"/>
  <c r="E43" i="1"/>
  <c r="E53" i="1" s="1"/>
  <c r="D43" i="1"/>
  <c r="D7" i="4" s="1"/>
  <c r="C43" i="1"/>
  <c r="C7" i="4" s="1"/>
  <c r="B43" i="1"/>
  <c r="B7" i="4" s="1"/>
  <c r="F41" i="1"/>
  <c r="I31" i="1"/>
  <c r="H31" i="1"/>
  <c r="G31" i="1"/>
  <c r="F31" i="1"/>
  <c r="E31" i="1"/>
  <c r="D31" i="1"/>
  <c r="C31" i="1"/>
  <c r="B31" i="1"/>
  <c r="I27" i="1"/>
  <c r="I41" i="1" s="1"/>
  <c r="H27" i="1"/>
  <c r="H41" i="1" s="1"/>
  <c r="G27" i="1"/>
  <c r="G41" i="1" s="1"/>
  <c r="F27" i="1"/>
  <c r="E27" i="1"/>
  <c r="E41" i="1" s="1"/>
  <c r="D27" i="1"/>
  <c r="D41" i="1" s="1"/>
  <c r="C27" i="1"/>
  <c r="C41" i="1" s="1"/>
  <c r="C51" i="1" s="1"/>
  <c r="B27" i="1"/>
  <c r="B41" i="1" s="1"/>
  <c r="I15" i="1"/>
  <c r="H15" i="1"/>
  <c r="H8" i="4" s="1"/>
  <c r="G15" i="1"/>
  <c r="G8" i="4" s="1"/>
  <c r="F15" i="1"/>
  <c r="F8" i="4" s="1"/>
  <c r="E15" i="1"/>
  <c r="E8" i="4" s="1"/>
  <c r="D15" i="1"/>
  <c r="D8" i="4" s="1"/>
  <c r="C15" i="1"/>
  <c r="C8" i="4" s="1"/>
  <c r="B15" i="1"/>
  <c r="B8" i="4" s="1"/>
  <c r="I7" i="1"/>
  <c r="I23" i="1" s="1"/>
  <c r="H7" i="1"/>
  <c r="H23" i="1" s="1"/>
  <c r="G7" i="1"/>
  <c r="G23" i="1" s="1"/>
  <c r="F7" i="1"/>
  <c r="F23" i="1" s="1"/>
  <c r="E7" i="1"/>
  <c r="E23" i="1" s="1"/>
  <c r="D7" i="1"/>
  <c r="D23" i="1" s="1"/>
  <c r="C7" i="1"/>
  <c r="C23" i="1" s="1"/>
  <c r="B7" i="1"/>
  <c r="B23" i="1" s="1"/>
  <c r="B10" i="4" l="1"/>
  <c r="B20" i="2"/>
  <c r="B22" i="2" s="1"/>
  <c r="B29" i="2" s="1"/>
  <c r="F10" i="4"/>
  <c r="F20" i="2"/>
  <c r="F22" i="2" s="1"/>
  <c r="F29" i="2" s="1"/>
  <c r="F32" i="2"/>
  <c r="G41" i="3"/>
  <c r="F51" i="1"/>
  <c r="C10" i="4"/>
  <c r="C20" i="2"/>
  <c r="C22" i="2" s="1"/>
  <c r="C29" i="2" s="1"/>
  <c r="G10" i="4"/>
  <c r="G20" i="2"/>
  <c r="G22" i="2" s="1"/>
  <c r="G29" i="2" s="1"/>
  <c r="E10" i="4"/>
  <c r="E20" i="2"/>
  <c r="E22" i="2" s="1"/>
  <c r="E29" i="2" s="1"/>
  <c r="B51" i="1"/>
  <c r="C41" i="3"/>
  <c r="B32" i="2"/>
  <c r="B53" i="1"/>
  <c r="D10" i="4"/>
  <c r="D20" i="2"/>
  <c r="D22" i="2" s="1"/>
  <c r="D29" i="2" s="1"/>
  <c r="H10" i="4"/>
  <c r="H20" i="2"/>
  <c r="H22" i="2" s="1"/>
  <c r="H29" i="2" s="1"/>
  <c r="H33" i="3"/>
  <c r="H35" i="3" s="1"/>
  <c r="G51" i="1"/>
  <c r="C53" i="1"/>
  <c r="G53" i="1"/>
  <c r="E33" i="3"/>
  <c r="E35" i="3" s="1"/>
  <c r="I33" i="3"/>
  <c r="I35" i="3" s="1"/>
  <c r="D41" i="3"/>
  <c r="H41" i="3"/>
  <c r="D51" i="1"/>
  <c r="H51" i="1"/>
  <c r="D53" i="1"/>
  <c r="H53" i="1"/>
  <c r="D40" i="3"/>
  <c r="E51" i="1"/>
  <c r="I51" i="1"/>
  <c r="F9" i="4" l="1"/>
  <c r="F5" i="4"/>
  <c r="F6" i="4"/>
  <c r="F31" i="2"/>
  <c r="F11" i="4"/>
  <c r="D11" i="4"/>
  <c r="D6" i="4"/>
  <c r="D9" i="4"/>
  <c r="D5" i="4"/>
  <c r="D31" i="2"/>
  <c r="G6" i="4"/>
  <c r="G31" i="2"/>
  <c r="G11" i="4"/>
  <c r="G9" i="4"/>
  <c r="G5" i="4"/>
  <c r="B9" i="4"/>
  <c r="B5" i="4"/>
  <c r="B11" i="4"/>
  <c r="B6" i="4"/>
  <c r="B31" i="2"/>
  <c r="H11" i="4"/>
  <c r="H9" i="4"/>
  <c r="H6" i="4"/>
  <c r="H5" i="4"/>
  <c r="H31" i="2"/>
  <c r="E6" i="4"/>
  <c r="E9" i="4"/>
  <c r="E5" i="4"/>
  <c r="E31" i="2"/>
  <c r="E11" i="4"/>
  <c r="C6" i="4"/>
  <c r="C31" i="2"/>
  <c r="C5" i="4"/>
  <c r="C11" i="4"/>
  <c r="C9" i="4"/>
</calcChain>
</file>

<file path=xl/sharedStrings.xml><?xml version="1.0" encoding="utf-8"?>
<sst xmlns="http://schemas.openxmlformats.org/spreadsheetml/2006/main" count="102" uniqueCount="95">
  <si>
    <t>PENINSULA CHITTAGONG LIMITED</t>
  </si>
  <si>
    <t>Balance Sheet</t>
  </si>
  <si>
    <t>As at year end</t>
  </si>
  <si>
    <t>ASSETS</t>
  </si>
  <si>
    <t>Income Statement</t>
  </si>
  <si>
    <t>NON CURRENT ASSETS</t>
  </si>
  <si>
    <t>Cash Flow Statement</t>
  </si>
  <si>
    <t>Net Revenues</t>
  </si>
  <si>
    <t>Net Cash Flows - Operating Activities</t>
  </si>
  <si>
    <t>Cash received from customers</t>
  </si>
  <si>
    <t>VAT expenses</t>
  </si>
  <si>
    <t>Property, plant &amp; equipment</t>
  </si>
  <si>
    <t>Cost of goods sold</t>
  </si>
  <si>
    <t>Capital work in progress</t>
  </si>
  <si>
    <t>Gross Profit</t>
  </si>
  <si>
    <t>Preliminary expenses</t>
  </si>
  <si>
    <t>Intangible assets</t>
  </si>
  <si>
    <t>Cash receive from other sources</t>
  </si>
  <si>
    <t>Investments</t>
  </si>
  <si>
    <t>Cash paid to suppliers</t>
  </si>
  <si>
    <t>Pre-operation Revenue expenditure</t>
  </si>
  <si>
    <t>Cash paid for admin &amp; selling expense</t>
  </si>
  <si>
    <t>Receipt/Payment of interest-net</t>
  </si>
  <si>
    <t>CURRENT ASSETS</t>
  </si>
  <si>
    <t>Capital payment for financial expenses</t>
  </si>
  <si>
    <t>Operating Income/(Expenses)</t>
  </si>
  <si>
    <t>Cash paid to VAT expenses</t>
  </si>
  <si>
    <t>Investments/financial assets</t>
  </si>
  <si>
    <t>Income tax paid</t>
  </si>
  <si>
    <t>Inventories</t>
  </si>
  <si>
    <t>Administrative Expenses</t>
  </si>
  <si>
    <t>Account receivables</t>
  </si>
  <si>
    <t>Selling &amp; Distribution Expenses</t>
  </si>
  <si>
    <t>Interest receivables</t>
  </si>
  <si>
    <t>Advance, Deposits and Prepayments</t>
  </si>
  <si>
    <t>Cash and Cash Equivalents</t>
  </si>
  <si>
    <t>Operating Profit</t>
  </si>
  <si>
    <t>Net Cash Flows - Investment Activities</t>
  </si>
  <si>
    <t>Acquisition of property, plant and equipment</t>
  </si>
  <si>
    <t>Disposal of property, plant and equipment</t>
  </si>
  <si>
    <t>Non-Operating Income/(Expenses)</t>
  </si>
  <si>
    <t>Liabilities and Capital</t>
  </si>
  <si>
    <t>Financial Expenses</t>
  </si>
  <si>
    <t>Liabilities</t>
  </si>
  <si>
    <t>Dividend  received</t>
  </si>
  <si>
    <t>Non Current Liabilities</t>
  </si>
  <si>
    <t>Investment</t>
  </si>
  <si>
    <t>Other income</t>
  </si>
  <si>
    <t>Long Term portion of term loan</t>
  </si>
  <si>
    <t>Defered tax liabilities</t>
  </si>
  <si>
    <t>Current Liabilities</t>
  </si>
  <si>
    <t>Profit Before contribution to WPPF</t>
  </si>
  <si>
    <t>Current portion of long term loan</t>
  </si>
  <si>
    <t>Net Cash Flows - Financing Activities</t>
  </si>
  <si>
    <t>Short term loan</t>
  </si>
  <si>
    <t>Cash proceeds from issuing share</t>
  </si>
  <si>
    <t>Contribution to WPPF</t>
  </si>
  <si>
    <t>Current portion of lease finance</t>
  </si>
  <si>
    <t>Dividend paid</t>
  </si>
  <si>
    <t>Profit Before Taxation</t>
  </si>
  <si>
    <t>Unclaimed dividend</t>
  </si>
  <si>
    <t>Receipt/repayment of lease finance</t>
  </si>
  <si>
    <t>Acounts payable</t>
  </si>
  <si>
    <t>Bank overdraft</t>
  </si>
  <si>
    <t>Long term loan received/repaid</t>
  </si>
  <si>
    <t>Provision for WPPF</t>
  </si>
  <si>
    <t>Short term loan received /repaid</t>
  </si>
  <si>
    <t>Provision for taxation</t>
  </si>
  <si>
    <t>Provision for Taxation</t>
  </si>
  <si>
    <t>Current</t>
  </si>
  <si>
    <t>Net Change in Cash Flows</t>
  </si>
  <si>
    <t>Shareholders’ Equity</t>
  </si>
  <si>
    <t>Previous year</t>
  </si>
  <si>
    <t>Deferred</t>
  </si>
  <si>
    <t>Cash and Cash Equivalents at Beginning Period</t>
  </si>
  <si>
    <t>Share Capital</t>
  </si>
  <si>
    <t>Realuation Surplus</t>
  </si>
  <si>
    <t>Net Profit</t>
  </si>
  <si>
    <t>Cash and Cash Equivalents at End of Period</t>
  </si>
  <si>
    <t>Share premium account</t>
  </si>
  <si>
    <t>Retained Earnings</t>
  </si>
  <si>
    <t>Net Operating Cash Flow Per Share</t>
  </si>
  <si>
    <t>Net assets value per share</t>
  </si>
  <si>
    <t>Earnings per share (par value Taka 10)</t>
  </si>
  <si>
    <t>Shares to calculate NAVPS</t>
  </si>
  <si>
    <t>Shares to Calculate NOCFPS</t>
  </si>
  <si>
    <t>Ratios</t>
  </si>
  <si>
    <t>Return on Asset (ROA)</t>
  </si>
  <si>
    <t>Shares to Calculate EPS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</si>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</sst>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3" fontId="2" fillId="0" borderId="0" xfId="0" applyNumberFormat="1" applyFont="1"/>
    <xf numFmtId="0" fontId="3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/>
    <xf numFmtId="164" fontId="2" fillId="0" borderId="0" xfId="0" applyNumberFormat="1" applyFont="1"/>
    <xf numFmtId="164" fontId="3" fillId="0" borderId="0" xfId="0" applyNumberFormat="1" applyFont="1"/>
    <xf numFmtId="0" fontId="5" fillId="0" borderId="0" xfId="0" applyFont="1"/>
    <xf numFmtId="0" fontId="6" fillId="0" borderId="0" xfId="0" applyFont="1"/>
    <xf numFmtId="164" fontId="2" fillId="0" borderId="1" xfId="0" applyNumberFormat="1" applyFont="1" applyBorder="1"/>
    <xf numFmtId="43" fontId="2" fillId="0" borderId="0" xfId="0" applyNumberFormat="1" applyFont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164" fontId="3" fillId="0" borderId="2" xfId="0" applyNumberFormat="1" applyFont="1" applyBorder="1"/>
    <xf numFmtId="0" fontId="3" fillId="0" borderId="3" xfId="0" applyFont="1" applyBorder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left"/>
    </xf>
    <xf numFmtId="164" fontId="3" fillId="0" borderId="3" xfId="0" applyNumberFormat="1" applyFont="1" applyBorder="1"/>
    <xf numFmtId="164" fontId="3" fillId="0" borderId="4" xfId="0" applyNumberFormat="1" applyFont="1" applyBorder="1"/>
    <xf numFmtId="4" fontId="2" fillId="0" borderId="0" xfId="0" applyNumberFormat="1" applyFont="1"/>
    <xf numFmtId="4" fontId="3" fillId="0" borderId="0" xfId="0" applyNumberFormat="1" applyFont="1"/>
    <xf numFmtId="2" fontId="3" fillId="0" borderId="0" xfId="0" applyNumberFormat="1" applyFont="1"/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" customWidth="1"/>
    <col min="2" max="2" width="15.75" customWidth="1"/>
    <col min="3" max="8" width="14.75" customWidth="1"/>
    <col min="9" max="9" width="15.625" customWidth="1"/>
    <col min="10" max="26" width="7.625" customWidth="1"/>
  </cols>
  <sheetData>
    <row r="1" spans="1:9" ht="15.75" x14ac:dyDescent="0.25">
      <c r="A1" s="1" t="s">
        <v>0</v>
      </c>
    </row>
    <row r="2" spans="1:9" ht="15.75" x14ac:dyDescent="0.25">
      <c r="A2" s="1" t="s">
        <v>1</v>
      </c>
    </row>
    <row r="3" spans="1:9" ht="15.75" x14ac:dyDescent="0.25">
      <c r="A3" s="1" t="s">
        <v>2</v>
      </c>
    </row>
    <row r="5" spans="1:9" ht="15.75" x14ac:dyDescent="0.25">
      <c r="B5" s="1">
        <v>2012</v>
      </c>
      <c r="C5" s="1">
        <v>2013</v>
      </c>
      <c r="D5" s="1">
        <v>2014</v>
      </c>
      <c r="E5" s="1">
        <v>2015</v>
      </c>
      <c r="F5" s="1">
        <v>2016</v>
      </c>
      <c r="G5" s="1">
        <v>2017</v>
      </c>
      <c r="H5" s="1">
        <v>2018</v>
      </c>
      <c r="I5" s="1">
        <v>2019</v>
      </c>
    </row>
    <row r="6" spans="1:9" x14ac:dyDescent="0.25">
      <c r="A6" s="3" t="s">
        <v>3</v>
      </c>
    </row>
    <row r="7" spans="1:9" x14ac:dyDescent="0.25">
      <c r="A7" s="4" t="s">
        <v>5</v>
      </c>
      <c r="B7" s="7">
        <f t="shared" ref="B7:I7" si="0">SUM(B8:B13)</f>
        <v>2594636991</v>
      </c>
      <c r="C7" s="7">
        <f t="shared" si="0"/>
        <v>2258316470</v>
      </c>
      <c r="D7" s="7">
        <f t="shared" si="0"/>
        <v>2385866825</v>
      </c>
      <c r="E7" s="7">
        <f t="shared" si="0"/>
        <v>2417455412</v>
      </c>
      <c r="F7" s="7">
        <f t="shared" si="0"/>
        <v>2395689886</v>
      </c>
      <c r="G7" s="7">
        <f t="shared" si="0"/>
        <v>2383220691</v>
      </c>
      <c r="H7" s="7">
        <f t="shared" si="0"/>
        <v>2531294897</v>
      </c>
      <c r="I7" s="7">
        <f t="shared" si="0"/>
        <v>2918783740</v>
      </c>
    </row>
    <row r="8" spans="1:9" x14ac:dyDescent="0.25">
      <c r="A8" s="9" t="s">
        <v>11</v>
      </c>
      <c r="B8" s="6">
        <v>2578877338</v>
      </c>
      <c r="C8" s="6">
        <v>2024692314</v>
      </c>
      <c r="D8" s="6">
        <v>2080981604</v>
      </c>
      <c r="E8" s="6">
        <v>2417455412</v>
      </c>
      <c r="F8" s="6">
        <v>2395689886</v>
      </c>
      <c r="G8" s="6">
        <v>2375120997</v>
      </c>
      <c r="H8" s="6">
        <v>2352163174</v>
      </c>
      <c r="I8" s="11">
        <v>2464778629</v>
      </c>
    </row>
    <row r="9" spans="1:9" x14ac:dyDescent="0.25">
      <c r="A9" s="13" t="s">
        <v>13</v>
      </c>
      <c r="B9" s="6">
        <v>11722435</v>
      </c>
      <c r="C9" s="6">
        <v>230394385</v>
      </c>
      <c r="D9" s="6">
        <v>304885221</v>
      </c>
      <c r="E9" s="6">
        <v>0</v>
      </c>
      <c r="F9" s="6">
        <v>0</v>
      </c>
      <c r="G9" s="6">
        <v>0</v>
      </c>
      <c r="H9" s="6">
        <v>171364461</v>
      </c>
      <c r="I9" s="11">
        <v>446570281</v>
      </c>
    </row>
    <row r="10" spans="1:9" x14ac:dyDescent="0.25">
      <c r="A10" s="13" t="s">
        <v>15</v>
      </c>
      <c r="B10" s="6">
        <v>400945</v>
      </c>
      <c r="C10" s="6">
        <v>3229771</v>
      </c>
      <c r="D10" s="6">
        <v>0</v>
      </c>
      <c r="E10" s="6">
        <v>0</v>
      </c>
      <c r="F10" s="6">
        <v>0</v>
      </c>
      <c r="G10" s="6">
        <v>0</v>
      </c>
      <c r="I10" s="11"/>
    </row>
    <row r="11" spans="1:9" x14ac:dyDescent="0.25">
      <c r="A11" s="13" t="s">
        <v>16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1974694</v>
      </c>
      <c r="H11" s="6">
        <v>1642262</v>
      </c>
      <c r="I11" s="11">
        <v>1309830</v>
      </c>
    </row>
    <row r="12" spans="1:9" x14ac:dyDescent="0.25">
      <c r="A12" s="13" t="s">
        <v>18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6125000</v>
      </c>
      <c r="H12" s="6">
        <v>6125000</v>
      </c>
      <c r="I12" s="11">
        <v>6125000</v>
      </c>
    </row>
    <row r="13" spans="1:9" x14ac:dyDescent="0.25">
      <c r="A13" s="13" t="s">
        <v>20</v>
      </c>
      <c r="B13" s="6">
        <v>3636273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I13" s="11"/>
    </row>
    <row r="14" spans="1:9" x14ac:dyDescent="0.25">
      <c r="B14" s="6"/>
      <c r="C14" s="6"/>
      <c r="D14" s="6"/>
      <c r="E14" s="6"/>
      <c r="F14" s="6"/>
      <c r="G14" s="6"/>
      <c r="I14" s="11"/>
    </row>
    <row r="15" spans="1:9" x14ac:dyDescent="0.25">
      <c r="A15" s="4" t="s">
        <v>23</v>
      </c>
      <c r="B15" s="7">
        <f t="shared" ref="B15:I15" si="1">SUM(B16:B21)</f>
        <v>207155979</v>
      </c>
      <c r="C15" s="7">
        <f t="shared" si="1"/>
        <v>145588487</v>
      </c>
      <c r="D15" s="7">
        <f t="shared" si="1"/>
        <v>1730938984</v>
      </c>
      <c r="E15" s="7">
        <f t="shared" si="1"/>
        <v>1594210098</v>
      </c>
      <c r="F15" s="7">
        <f t="shared" si="1"/>
        <v>1707332926</v>
      </c>
      <c r="G15" s="7">
        <f t="shared" si="1"/>
        <v>1463146191</v>
      </c>
      <c r="H15" s="7">
        <f t="shared" si="1"/>
        <v>1282075841</v>
      </c>
      <c r="I15" s="7">
        <f t="shared" si="1"/>
        <v>1122813802</v>
      </c>
    </row>
    <row r="16" spans="1:9" x14ac:dyDescent="0.25">
      <c r="A16" s="13" t="s">
        <v>27</v>
      </c>
      <c r="B16" s="6">
        <v>81778532</v>
      </c>
      <c r="C16" s="6">
        <v>61550248</v>
      </c>
      <c r="D16" s="6">
        <v>17582086</v>
      </c>
      <c r="E16" s="6">
        <v>1429606331</v>
      </c>
      <c r="F16" s="6">
        <v>1427823191</v>
      </c>
      <c r="G16" s="6">
        <v>13090125</v>
      </c>
      <c r="H16" s="6">
        <v>10590541</v>
      </c>
      <c r="I16" s="6">
        <v>60045423</v>
      </c>
    </row>
    <row r="17" spans="1:9" x14ac:dyDescent="0.25">
      <c r="A17" s="13" t="s">
        <v>29</v>
      </c>
      <c r="B17" s="6">
        <v>4043109</v>
      </c>
      <c r="C17" s="6">
        <v>10529534</v>
      </c>
      <c r="D17" s="6">
        <v>9511789</v>
      </c>
      <c r="E17" s="6">
        <v>32623142</v>
      </c>
      <c r="F17" s="6">
        <v>25542161</v>
      </c>
      <c r="G17" s="6">
        <v>26935843</v>
      </c>
      <c r="H17" s="6">
        <v>16814138</v>
      </c>
      <c r="I17" s="6">
        <v>31045053</v>
      </c>
    </row>
    <row r="18" spans="1:9" x14ac:dyDescent="0.25">
      <c r="A18" s="13" t="s">
        <v>31</v>
      </c>
      <c r="B18" s="6">
        <v>33920276</v>
      </c>
      <c r="C18" s="6">
        <v>33868421</v>
      </c>
      <c r="D18" s="6">
        <v>35244256</v>
      </c>
      <c r="E18" s="6">
        <v>38845145</v>
      </c>
      <c r="F18" s="6">
        <v>32971929</v>
      </c>
      <c r="G18" s="6">
        <v>39761375</v>
      </c>
      <c r="H18" s="6">
        <v>28516945</v>
      </c>
      <c r="I18" s="6">
        <v>45517934</v>
      </c>
    </row>
    <row r="19" spans="1:9" x14ac:dyDescent="0.25">
      <c r="A19" s="13" t="s">
        <v>33</v>
      </c>
      <c r="B19" s="6">
        <v>2403409</v>
      </c>
      <c r="C19" s="6">
        <v>2579716</v>
      </c>
      <c r="D19" s="6">
        <v>50587</v>
      </c>
      <c r="E19" s="6">
        <v>19320366</v>
      </c>
      <c r="F19" s="6">
        <v>14722787</v>
      </c>
      <c r="G19" s="6">
        <v>12464049</v>
      </c>
      <c r="H19" s="6">
        <v>14566055</v>
      </c>
      <c r="I19" s="6">
        <v>9090063</v>
      </c>
    </row>
    <row r="20" spans="1:9" x14ac:dyDescent="0.25">
      <c r="A20" s="13" t="s">
        <v>34</v>
      </c>
      <c r="B20" s="6">
        <v>75956948</v>
      </c>
      <c r="C20" s="6">
        <v>20261248</v>
      </c>
      <c r="D20" s="6">
        <v>60561632</v>
      </c>
      <c r="E20" s="6">
        <v>49287687</v>
      </c>
      <c r="F20" s="6">
        <v>181482082</v>
      </c>
      <c r="G20" s="6">
        <v>198859693</v>
      </c>
      <c r="H20" s="6">
        <v>183006803</v>
      </c>
      <c r="I20" s="6">
        <v>217741457</v>
      </c>
    </row>
    <row r="21" spans="1:9" ht="15.75" customHeight="1" x14ac:dyDescent="0.25">
      <c r="A21" s="9" t="s">
        <v>35</v>
      </c>
      <c r="B21" s="6">
        <v>9053705</v>
      </c>
      <c r="C21" s="6">
        <v>16799320</v>
      </c>
      <c r="D21" s="6">
        <v>1607988634</v>
      </c>
      <c r="E21" s="6">
        <v>24527427</v>
      </c>
      <c r="F21" s="6">
        <v>24790776</v>
      </c>
      <c r="G21" s="6">
        <v>1172035106</v>
      </c>
      <c r="H21" s="6">
        <v>1028581359</v>
      </c>
      <c r="I21" s="6">
        <v>759373872</v>
      </c>
    </row>
    <row r="22" spans="1:9" ht="15.75" customHeight="1" x14ac:dyDescent="0.25">
      <c r="B22" s="6"/>
      <c r="C22" s="6"/>
      <c r="D22" s="6"/>
      <c r="E22" s="6"/>
      <c r="F22" s="6"/>
      <c r="G22" s="6"/>
    </row>
    <row r="23" spans="1:9" ht="15.75" customHeight="1" x14ac:dyDescent="0.25">
      <c r="A23" s="14"/>
      <c r="B23" s="7">
        <f t="shared" ref="B23:I23" si="2">SUM(B7,B15)</f>
        <v>2801792970</v>
      </c>
      <c r="C23" s="7">
        <f t="shared" si="2"/>
        <v>2403904957</v>
      </c>
      <c r="D23" s="7">
        <f t="shared" si="2"/>
        <v>4116805809</v>
      </c>
      <c r="E23" s="7">
        <f t="shared" si="2"/>
        <v>4011665510</v>
      </c>
      <c r="F23" s="7">
        <f t="shared" si="2"/>
        <v>4103022812</v>
      </c>
      <c r="G23" s="7">
        <f t="shared" si="2"/>
        <v>3846366882</v>
      </c>
      <c r="H23" s="7">
        <f t="shared" si="2"/>
        <v>3813370738</v>
      </c>
      <c r="I23" s="7">
        <f t="shared" si="2"/>
        <v>4041597542</v>
      </c>
    </row>
    <row r="24" spans="1:9" ht="15.75" customHeight="1" x14ac:dyDescent="0.25">
      <c r="B24" s="6"/>
      <c r="C24" s="6"/>
      <c r="D24" s="6"/>
      <c r="E24" s="6"/>
      <c r="F24" s="6"/>
      <c r="G24" s="6"/>
    </row>
    <row r="25" spans="1:9" ht="15.75" customHeight="1" x14ac:dyDescent="0.25">
      <c r="A25" s="17" t="s">
        <v>41</v>
      </c>
      <c r="B25" s="6"/>
      <c r="C25" s="6"/>
      <c r="D25" s="6"/>
      <c r="E25" s="6"/>
      <c r="F25" s="6"/>
      <c r="G25" s="6"/>
    </row>
    <row r="26" spans="1:9" ht="15.75" customHeight="1" x14ac:dyDescent="0.25">
      <c r="A26" s="19" t="s">
        <v>43</v>
      </c>
      <c r="B26" s="6"/>
      <c r="C26" s="6"/>
      <c r="D26" s="6"/>
      <c r="E26" s="6"/>
      <c r="F26" s="6"/>
      <c r="G26" s="6"/>
    </row>
    <row r="27" spans="1:9" ht="15.75" customHeight="1" x14ac:dyDescent="0.25">
      <c r="A27" s="4" t="s">
        <v>45</v>
      </c>
      <c r="B27" s="7">
        <f t="shared" ref="B27:I27" si="3">SUM(B28:B29)</f>
        <v>149227458</v>
      </c>
      <c r="C27" s="7">
        <f t="shared" si="3"/>
        <v>132973234</v>
      </c>
      <c r="D27" s="7">
        <f t="shared" si="3"/>
        <v>0</v>
      </c>
      <c r="E27" s="7">
        <f t="shared" si="3"/>
        <v>0</v>
      </c>
      <c r="F27" s="7">
        <f t="shared" si="3"/>
        <v>35269336</v>
      </c>
      <c r="G27" s="7">
        <f t="shared" si="3"/>
        <v>49495635</v>
      </c>
      <c r="H27" s="7">
        <f t="shared" si="3"/>
        <v>61272394</v>
      </c>
      <c r="I27" s="7">
        <f t="shared" si="3"/>
        <v>21586867</v>
      </c>
    </row>
    <row r="28" spans="1:9" ht="15.75" customHeight="1" x14ac:dyDescent="0.25">
      <c r="A28" s="13" t="s">
        <v>48</v>
      </c>
      <c r="B28" s="6">
        <v>149227458</v>
      </c>
      <c r="C28" s="6">
        <v>132973234</v>
      </c>
      <c r="D28" s="6">
        <v>0</v>
      </c>
      <c r="E28" s="6">
        <v>0</v>
      </c>
      <c r="F28" s="6">
        <v>0</v>
      </c>
      <c r="G28" s="6">
        <v>0</v>
      </c>
    </row>
    <row r="29" spans="1:9" ht="15.75" customHeight="1" x14ac:dyDescent="0.25">
      <c r="A29" s="13" t="s">
        <v>49</v>
      </c>
      <c r="B29" s="6">
        <v>0</v>
      </c>
      <c r="C29" s="6">
        <v>0</v>
      </c>
      <c r="D29" s="6">
        <v>0</v>
      </c>
      <c r="E29" s="6">
        <v>0</v>
      </c>
      <c r="F29" s="6">
        <v>35269336</v>
      </c>
      <c r="G29" s="6">
        <v>49495635</v>
      </c>
      <c r="H29" s="6">
        <v>61272394</v>
      </c>
      <c r="I29" s="6">
        <v>21586867</v>
      </c>
    </row>
    <row r="30" spans="1:9" ht="15.75" customHeight="1" x14ac:dyDescent="0.25">
      <c r="B30" s="6"/>
      <c r="C30" s="6"/>
      <c r="D30" s="6"/>
      <c r="E30" s="6"/>
      <c r="F30" s="6"/>
      <c r="G30" s="6"/>
    </row>
    <row r="31" spans="1:9" ht="15.75" customHeight="1" x14ac:dyDescent="0.25">
      <c r="A31" s="4" t="s">
        <v>50</v>
      </c>
      <c r="B31" s="7">
        <f t="shared" ref="B31:I31" si="4">SUM(B32:B39)</f>
        <v>232061963</v>
      </c>
      <c r="C31" s="7">
        <f t="shared" si="4"/>
        <v>314135470</v>
      </c>
      <c r="D31" s="7">
        <f t="shared" si="4"/>
        <v>428936665</v>
      </c>
      <c r="E31" s="7">
        <f t="shared" si="4"/>
        <v>299684126</v>
      </c>
      <c r="F31" s="7">
        <f t="shared" si="4"/>
        <v>370527484</v>
      </c>
      <c r="G31" s="7">
        <f t="shared" si="4"/>
        <v>155986418</v>
      </c>
      <c r="H31" s="7">
        <f t="shared" si="4"/>
        <v>96393744</v>
      </c>
      <c r="I31" s="7">
        <f t="shared" si="4"/>
        <v>266374838</v>
      </c>
    </row>
    <row r="32" spans="1:9" ht="15.75" customHeight="1" x14ac:dyDescent="0.25">
      <c r="A32" s="13" t="s">
        <v>52</v>
      </c>
      <c r="B32" s="6">
        <v>29452452</v>
      </c>
      <c r="C32" s="6">
        <v>29085115</v>
      </c>
      <c r="D32" s="6">
        <v>0</v>
      </c>
      <c r="E32" s="6">
        <v>0</v>
      </c>
      <c r="F32" s="6">
        <v>0</v>
      </c>
      <c r="G32" s="6"/>
    </row>
    <row r="33" spans="1:9" ht="15.75" customHeight="1" x14ac:dyDescent="0.25">
      <c r="A33" s="9" t="s">
        <v>54</v>
      </c>
      <c r="B33" s="6">
        <v>0</v>
      </c>
      <c r="C33" s="6">
        <v>9275098</v>
      </c>
      <c r="D33" s="6">
        <v>148381521</v>
      </c>
      <c r="E33" s="6">
        <v>178357943</v>
      </c>
      <c r="F33" s="6">
        <v>235944266</v>
      </c>
      <c r="G33" s="6">
        <v>17575284</v>
      </c>
      <c r="H33" s="6">
        <v>12027067</v>
      </c>
      <c r="I33" s="6">
        <v>198330110</v>
      </c>
    </row>
    <row r="34" spans="1:9" ht="15.75" customHeight="1" x14ac:dyDescent="0.25">
      <c r="A34" s="9" t="s">
        <v>57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583586</v>
      </c>
    </row>
    <row r="35" spans="1:9" ht="15.75" customHeight="1" x14ac:dyDescent="0.25">
      <c r="A35" s="9" t="s">
        <v>60</v>
      </c>
      <c r="B35" s="6">
        <v>0</v>
      </c>
      <c r="C35" s="6">
        <v>0</v>
      </c>
      <c r="D35" s="6">
        <v>0</v>
      </c>
      <c r="E35" s="6">
        <v>2875580</v>
      </c>
      <c r="F35" s="6">
        <v>4754647</v>
      </c>
      <c r="G35" s="6">
        <v>5627026</v>
      </c>
      <c r="H35" s="6">
        <v>7392796</v>
      </c>
      <c r="I35" s="6">
        <v>6481165</v>
      </c>
    </row>
    <row r="36" spans="1:9" ht="15.75" customHeight="1" x14ac:dyDescent="0.25">
      <c r="A36" s="9" t="s">
        <v>62</v>
      </c>
      <c r="B36" s="6">
        <v>38800000</v>
      </c>
      <c r="C36" s="6">
        <v>37313634</v>
      </c>
      <c r="D36" s="6">
        <v>58276110</v>
      </c>
      <c r="E36" s="6">
        <v>53997477</v>
      </c>
      <c r="F36" s="6">
        <v>46780031</v>
      </c>
      <c r="G36" s="6">
        <v>34280963</v>
      </c>
      <c r="H36" s="6">
        <v>47764485</v>
      </c>
      <c r="I36" s="6">
        <v>39374509</v>
      </c>
    </row>
    <row r="37" spans="1:9" ht="15.75" customHeight="1" x14ac:dyDescent="0.25">
      <c r="A37" s="9" t="s">
        <v>63</v>
      </c>
      <c r="B37" s="6">
        <v>-19252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9" ht="15.75" customHeight="1" x14ac:dyDescent="0.25">
      <c r="A38" s="9" t="s">
        <v>65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4571148</v>
      </c>
      <c r="H38" s="6">
        <v>5241973</v>
      </c>
      <c r="I38" s="6">
        <v>6988408</v>
      </c>
    </row>
    <row r="39" spans="1:9" ht="15.75" customHeight="1" x14ac:dyDescent="0.25">
      <c r="A39" s="9" t="s">
        <v>67</v>
      </c>
      <c r="B39" s="6">
        <v>163828763</v>
      </c>
      <c r="C39" s="6">
        <v>238461623</v>
      </c>
      <c r="D39" s="6">
        <v>222279034</v>
      </c>
      <c r="E39" s="6">
        <v>64453126</v>
      </c>
      <c r="F39" s="6">
        <v>83048540</v>
      </c>
      <c r="G39" s="6">
        <v>93348411</v>
      </c>
      <c r="H39" s="6">
        <v>23967423</v>
      </c>
      <c r="I39" s="6">
        <v>15200646</v>
      </c>
    </row>
    <row r="40" spans="1:9" ht="15.75" customHeight="1" x14ac:dyDescent="0.25">
      <c r="A40" s="14"/>
      <c r="B40" s="6"/>
      <c r="C40" s="7"/>
      <c r="D40" s="7"/>
      <c r="E40" s="7"/>
      <c r="F40" s="7"/>
      <c r="G40" s="6"/>
    </row>
    <row r="41" spans="1:9" ht="15.75" customHeight="1" x14ac:dyDescent="0.25">
      <c r="A41" s="14"/>
      <c r="B41" s="7">
        <f t="shared" ref="B41:I41" si="5">SUM(B27,B31)</f>
        <v>381289421</v>
      </c>
      <c r="C41" s="7">
        <f t="shared" si="5"/>
        <v>447108704</v>
      </c>
      <c r="D41" s="7">
        <f t="shared" si="5"/>
        <v>428936665</v>
      </c>
      <c r="E41" s="7">
        <f t="shared" si="5"/>
        <v>299684126</v>
      </c>
      <c r="F41" s="7">
        <f t="shared" si="5"/>
        <v>405796820</v>
      </c>
      <c r="G41" s="7">
        <f t="shared" si="5"/>
        <v>205482053</v>
      </c>
      <c r="H41" s="7">
        <f t="shared" si="5"/>
        <v>157666138</v>
      </c>
      <c r="I41" s="7">
        <f t="shared" si="5"/>
        <v>287961705</v>
      </c>
    </row>
    <row r="42" spans="1:9" ht="15.75" customHeight="1" x14ac:dyDescent="0.25">
      <c r="A42" s="14"/>
      <c r="B42" s="7"/>
      <c r="C42" s="7"/>
      <c r="D42" s="7"/>
      <c r="E42" s="7"/>
      <c r="F42" s="7"/>
      <c r="G42" s="7"/>
      <c r="H42" s="7"/>
    </row>
    <row r="43" spans="1:9" ht="15.75" customHeight="1" x14ac:dyDescent="0.25">
      <c r="A43" s="4" t="s">
        <v>71</v>
      </c>
      <c r="B43" s="7">
        <f t="shared" ref="B43:I43" si="6">SUM(B44:B47)</f>
        <v>2420503549</v>
      </c>
      <c r="C43" s="7">
        <f t="shared" si="6"/>
        <v>1956796253</v>
      </c>
      <c r="D43" s="7">
        <f t="shared" si="6"/>
        <v>3687869144</v>
      </c>
      <c r="E43" s="7">
        <f t="shared" si="6"/>
        <v>3711981384</v>
      </c>
      <c r="F43" s="7">
        <f t="shared" si="6"/>
        <v>3697225992</v>
      </c>
      <c r="G43" s="7">
        <f t="shared" si="6"/>
        <v>3640884829</v>
      </c>
      <c r="H43" s="7">
        <f t="shared" si="6"/>
        <v>3655704600</v>
      </c>
      <c r="I43" s="7">
        <f t="shared" si="6"/>
        <v>3753635837</v>
      </c>
    </row>
    <row r="44" spans="1:9" ht="15.75" customHeight="1" x14ac:dyDescent="0.25">
      <c r="A44" s="9" t="s">
        <v>75</v>
      </c>
      <c r="B44" s="6">
        <v>453250000</v>
      </c>
      <c r="C44" s="6">
        <v>580160000</v>
      </c>
      <c r="D44" s="6">
        <v>1130160000</v>
      </c>
      <c r="E44" s="6">
        <v>1130160000</v>
      </c>
      <c r="F44" s="6">
        <v>1186668000</v>
      </c>
      <c r="G44" s="6">
        <v>1186668000</v>
      </c>
      <c r="H44" s="6">
        <v>1186668000</v>
      </c>
      <c r="I44" s="6">
        <v>1186668000</v>
      </c>
    </row>
    <row r="45" spans="1:9" ht="15.75" customHeight="1" x14ac:dyDescent="0.25">
      <c r="A45" s="9" t="s">
        <v>76</v>
      </c>
      <c r="B45" s="6">
        <v>1828374784</v>
      </c>
      <c r="C45" s="6">
        <v>1228413842</v>
      </c>
      <c r="D45" s="6">
        <v>1228413842</v>
      </c>
      <c r="E45" s="6">
        <v>1228413842</v>
      </c>
      <c r="F45" s="6">
        <v>1228413842</v>
      </c>
      <c r="G45" s="6">
        <v>1228413842</v>
      </c>
      <c r="H45" s="6">
        <v>189664474</v>
      </c>
      <c r="I45" s="6">
        <v>1228413842</v>
      </c>
    </row>
    <row r="46" spans="1:9" ht="15.75" customHeight="1" x14ac:dyDescent="0.25">
      <c r="A46" s="9" t="s">
        <v>79</v>
      </c>
      <c r="B46" s="6">
        <v>0</v>
      </c>
      <c r="C46" s="6">
        <v>0</v>
      </c>
      <c r="D46" s="6">
        <v>1059246537</v>
      </c>
      <c r="E46" s="6">
        <v>1050958284</v>
      </c>
      <c r="F46" s="6">
        <v>1050958284</v>
      </c>
      <c r="G46" s="6">
        <v>1050958284</v>
      </c>
      <c r="H46" s="6">
        <v>1050958284</v>
      </c>
      <c r="I46" s="6">
        <v>1050958284</v>
      </c>
    </row>
    <row r="47" spans="1:9" ht="15.75" customHeight="1" x14ac:dyDescent="0.25">
      <c r="A47" s="9" t="s">
        <v>80</v>
      </c>
      <c r="B47" s="6">
        <v>138878765</v>
      </c>
      <c r="C47" s="6">
        <v>148222411</v>
      </c>
      <c r="D47" s="6">
        <v>270048765</v>
      </c>
      <c r="E47" s="6">
        <v>302449258</v>
      </c>
      <c r="F47" s="6">
        <v>231185866</v>
      </c>
      <c r="G47" s="6">
        <v>174844703</v>
      </c>
      <c r="H47" s="6">
        <v>1228413842</v>
      </c>
      <c r="I47" s="6">
        <v>287595711</v>
      </c>
    </row>
    <row r="48" spans="1:9" ht="15.75" customHeight="1" x14ac:dyDescent="0.25">
      <c r="A48" s="14"/>
      <c r="B48" s="7"/>
      <c r="C48" s="7"/>
      <c r="D48" s="7"/>
      <c r="E48" s="7"/>
      <c r="F48" s="7"/>
      <c r="G48" s="7"/>
      <c r="H48" s="7"/>
    </row>
    <row r="49" spans="1:9" ht="15.75" customHeight="1" x14ac:dyDescent="0.25">
      <c r="A49" s="14"/>
      <c r="B49" s="7"/>
      <c r="C49" s="7"/>
      <c r="D49" s="7"/>
      <c r="E49" s="7"/>
      <c r="F49" s="7"/>
      <c r="G49" s="7"/>
      <c r="H49" s="7"/>
    </row>
    <row r="50" spans="1:9" ht="15.75" customHeight="1" x14ac:dyDescent="0.25">
      <c r="A50" s="14"/>
      <c r="B50" s="6"/>
      <c r="C50" s="7"/>
      <c r="D50" s="7"/>
      <c r="E50" s="7"/>
      <c r="F50" s="7"/>
      <c r="G50" s="6"/>
    </row>
    <row r="51" spans="1:9" ht="15.75" customHeight="1" x14ac:dyDescent="0.25">
      <c r="A51" s="14"/>
      <c r="B51" s="7">
        <f t="shared" ref="B51:I51" si="7">SUM(B43,B41)</f>
        <v>2801792970</v>
      </c>
      <c r="C51" s="7">
        <f t="shared" si="7"/>
        <v>2403904957</v>
      </c>
      <c r="D51" s="7">
        <f t="shared" si="7"/>
        <v>4116805809</v>
      </c>
      <c r="E51" s="7">
        <f t="shared" si="7"/>
        <v>4011665510</v>
      </c>
      <c r="F51" s="7">
        <f t="shared" si="7"/>
        <v>4103022812</v>
      </c>
      <c r="G51" s="7">
        <f t="shared" si="7"/>
        <v>3846366882</v>
      </c>
      <c r="H51" s="7">
        <f t="shared" si="7"/>
        <v>3813370738</v>
      </c>
      <c r="I51" s="7">
        <f t="shared" si="7"/>
        <v>4041597542</v>
      </c>
    </row>
    <row r="52" spans="1:9" ht="15.75" customHeight="1" x14ac:dyDescent="0.25">
      <c r="B52" s="22"/>
      <c r="C52" s="22"/>
      <c r="D52" s="22"/>
      <c r="E52" s="22"/>
      <c r="F52" s="22"/>
      <c r="G52" s="22"/>
    </row>
    <row r="53" spans="1:9" ht="15.75" customHeight="1" x14ac:dyDescent="0.25">
      <c r="A53" s="5" t="s">
        <v>82</v>
      </c>
      <c r="B53" s="24">
        <f t="shared" ref="B53:I53" si="8">B43/(B44/10)</f>
        <v>53.403277418643135</v>
      </c>
      <c r="C53" s="24">
        <f t="shared" si="8"/>
        <v>33.728562000137892</v>
      </c>
      <c r="D53" s="24">
        <f t="shared" si="8"/>
        <v>32.631389750123873</v>
      </c>
      <c r="E53" s="24">
        <f t="shared" si="8"/>
        <v>32.844742195795284</v>
      </c>
      <c r="F53" s="24">
        <f t="shared" si="8"/>
        <v>31.156363801838424</v>
      </c>
      <c r="G53" s="24">
        <f t="shared" si="8"/>
        <v>30.681579253843534</v>
      </c>
      <c r="H53" s="24">
        <f t="shared" si="8"/>
        <v>30.806464824196826</v>
      </c>
      <c r="I53" s="24">
        <f t="shared" si="8"/>
        <v>31.631727130081877</v>
      </c>
    </row>
    <row r="54" spans="1:9" ht="15.75" customHeight="1" x14ac:dyDescent="0.25">
      <c r="A54" s="5" t="s">
        <v>84</v>
      </c>
      <c r="B54" s="6">
        <f t="shared" ref="B54:I54" si="9">B44/10</f>
        <v>45325000</v>
      </c>
      <c r="C54" s="6">
        <f t="shared" si="9"/>
        <v>58016000</v>
      </c>
      <c r="D54" s="6">
        <f t="shared" si="9"/>
        <v>113016000</v>
      </c>
      <c r="E54" s="6">
        <f t="shared" si="9"/>
        <v>113016000</v>
      </c>
      <c r="F54" s="6">
        <f t="shared" si="9"/>
        <v>118666800</v>
      </c>
      <c r="G54" s="6">
        <f t="shared" si="9"/>
        <v>118666800</v>
      </c>
      <c r="H54" s="6">
        <f t="shared" si="9"/>
        <v>118666800</v>
      </c>
      <c r="I54" s="6">
        <f t="shared" si="9"/>
        <v>118666800</v>
      </c>
    </row>
    <row r="55" spans="1:9" ht="15.75" customHeight="1" x14ac:dyDescent="0.25">
      <c r="B55" s="2"/>
      <c r="C55" s="2"/>
      <c r="D55" s="2"/>
      <c r="E55" s="2"/>
      <c r="F55" s="2"/>
      <c r="G55" s="2"/>
    </row>
    <row r="56" spans="1:9" ht="15.75" customHeight="1" x14ac:dyDescent="0.2"/>
    <row r="57" spans="1:9" ht="15.75" customHeight="1" x14ac:dyDescent="0.2"/>
    <row r="58" spans="1:9" ht="15.75" customHeight="1" x14ac:dyDescent="0.25">
      <c r="I58" s="6"/>
    </row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0.5" customWidth="1"/>
    <col min="2" max="3" width="13.375" customWidth="1"/>
    <col min="4" max="4" width="13.75" customWidth="1"/>
    <col min="5" max="5" width="13.625" customWidth="1"/>
    <col min="6" max="8" width="13.375" customWidth="1"/>
    <col min="9" max="9" width="17.75" customWidth="1"/>
    <col min="10" max="26" width="7.625" customWidth="1"/>
  </cols>
  <sheetData>
    <row r="1" spans="1:9" ht="15.75" x14ac:dyDescent="0.25">
      <c r="A1" s="1" t="s">
        <v>0</v>
      </c>
      <c r="B1" s="2"/>
      <c r="C1" s="2"/>
      <c r="D1" s="2"/>
      <c r="E1" s="2"/>
      <c r="F1" s="2"/>
      <c r="G1" s="2"/>
    </row>
    <row r="2" spans="1:9" ht="15.75" x14ac:dyDescent="0.25">
      <c r="A2" s="1" t="s">
        <v>4</v>
      </c>
      <c r="B2" s="2"/>
      <c r="C2" s="2"/>
      <c r="D2" s="2"/>
      <c r="E2" s="2"/>
      <c r="F2" s="2"/>
      <c r="G2" s="2"/>
    </row>
    <row r="3" spans="1:9" ht="15.75" x14ac:dyDescent="0.25">
      <c r="A3" s="1" t="s">
        <v>2</v>
      </c>
      <c r="B3" s="1"/>
      <c r="C3" s="1"/>
      <c r="D3" s="1"/>
      <c r="E3" s="1"/>
      <c r="F3" s="1"/>
    </row>
    <row r="4" spans="1:9" ht="15.75" x14ac:dyDescent="0.25">
      <c r="B4" s="1"/>
      <c r="C4" s="1"/>
      <c r="D4" s="1"/>
      <c r="E4" s="1"/>
      <c r="F4" s="1"/>
    </row>
    <row r="5" spans="1:9" ht="15.75" x14ac:dyDescent="0.25">
      <c r="A5" s="1"/>
      <c r="B5" s="1">
        <v>2012</v>
      </c>
      <c r="C5" s="1">
        <v>2013</v>
      </c>
      <c r="D5" s="1">
        <v>2014</v>
      </c>
      <c r="E5" s="1">
        <v>2015</v>
      </c>
      <c r="F5" s="1">
        <v>2016</v>
      </c>
      <c r="G5" s="1">
        <v>2017</v>
      </c>
      <c r="H5" s="1">
        <v>2018</v>
      </c>
      <c r="I5" s="1">
        <v>2019</v>
      </c>
    </row>
    <row r="6" spans="1:9" x14ac:dyDescent="0.25">
      <c r="A6" s="5" t="s">
        <v>7</v>
      </c>
      <c r="B6" s="6">
        <v>402928882</v>
      </c>
      <c r="C6" s="6">
        <v>420264263</v>
      </c>
      <c r="D6" s="6">
        <v>420149834</v>
      </c>
      <c r="E6" s="6">
        <v>343075646</v>
      </c>
      <c r="F6" s="6">
        <v>300264617</v>
      </c>
      <c r="G6" s="6">
        <v>268789109</v>
      </c>
      <c r="H6" s="6">
        <v>264285245</v>
      </c>
      <c r="I6" s="6">
        <v>316142601</v>
      </c>
    </row>
    <row r="7" spans="1:9" ht="15.75" x14ac:dyDescent="0.25">
      <c r="A7" s="8" t="s">
        <v>10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30652108</v>
      </c>
    </row>
    <row r="8" spans="1:9" x14ac:dyDescent="0.25">
      <c r="A8" s="9" t="s">
        <v>12</v>
      </c>
      <c r="B8" s="10">
        <v>116645592</v>
      </c>
      <c r="C8" s="10">
        <v>111424625</v>
      </c>
      <c r="D8" s="10">
        <v>156679551</v>
      </c>
      <c r="E8" s="10">
        <v>178565653</v>
      </c>
      <c r="F8" s="10">
        <v>175215269</v>
      </c>
      <c r="G8" s="10">
        <v>172253226</v>
      </c>
      <c r="H8" s="12">
        <v>189133140</v>
      </c>
      <c r="I8" s="10">
        <v>184132085</v>
      </c>
    </row>
    <row r="9" spans="1:9" x14ac:dyDescent="0.25">
      <c r="A9" s="5" t="s">
        <v>14</v>
      </c>
      <c r="B9" s="7">
        <f t="shared" ref="B9:I9" si="0">B6-B7-B8</f>
        <v>286283290</v>
      </c>
      <c r="C9" s="7">
        <f t="shared" si="0"/>
        <v>308839638</v>
      </c>
      <c r="D9" s="7">
        <f t="shared" si="0"/>
        <v>263470283</v>
      </c>
      <c r="E9" s="7">
        <f t="shared" si="0"/>
        <v>164509993</v>
      </c>
      <c r="F9" s="7">
        <f t="shared" si="0"/>
        <v>125049348</v>
      </c>
      <c r="G9" s="7">
        <f t="shared" si="0"/>
        <v>65883775</v>
      </c>
      <c r="H9" s="7">
        <f t="shared" si="0"/>
        <v>75152105</v>
      </c>
      <c r="I9" s="7">
        <f t="shared" si="0"/>
        <v>132010516</v>
      </c>
    </row>
    <row r="10" spans="1:9" x14ac:dyDescent="0.25">
      <c r="A10" s="14"/>
      <c r="B10" s="7"/>
      <c r="C10" s="7"/>
      <c r="D10" s="7"/>
      <c r="E10" s="7"/>
      <c r="F10" s="7"/>
      <c r="G10" s="6"/>
    </row>
    <row r="11" spans="1:9" x14ac:dyDescent="0.25">
      <c r="A11" s="5" t="s">
        <v>25</v>
      </c>
      <c r="B11" s="7">
        <f t="shared" ref="B11:I11" si="1">SUM(B12:B13)</f>
        <v>35490396</v>
      </c>
      <c r="C11" s="7">
        <f t="shared" si="1"/>
        <v>37168529</v>
      </c>
      <c r="D11" s="7">
        <f t="shared" si="1"/>
        <v>48244003</v>
      </c>
      <c r="E11" s="7">
        <f t="shared" si="1"/>
        <v>58753478</v>
      </c>
      <c r="F11" s="7">
        <f t="shared" si="1"/>
        <v>55465665</v>
      </c>
      <c r="G11" s="7">
        <f t="shared" si="1"/>
        <v>52042484</v>
      </c>
      <c r="H11" s="7">
        <f t="shared" si="1"/>
        <v>55144819</v>
      </c>
      <c r="I11" s="7">
        <f t="shared" si="1"/>
        <v>60472970</v>
      </c>
    </row>
    <row r="12" spans="1:9" x14ac:dyDescent="0.25">
      <c r="A12" s="13" t="s">
        <v>30</v>
      </c>
      <c r="B12" s="6">
        <v>31752626</v>
      </c>
      <c r="C12" s="6">
        <v>33185954</v>
      </c>
      <c r="D12" s="6">
        <v>43294779</v>
      </c>
      <c r="E12" s="6">
        <v>53446327</v>
      </c>
      <c r="F12" s="6">
        <v>53970449</v>
      </c>
      <c r="G12" s="6">
        <v>50912458</v>
      </c>
      <c r="H12" s="6">
        <v>54204699</v>
      </c>
      <c r="I12" s="6">
        <v>59652112</v>
      </c>
    </row>
    <row r="13" spans="1:9" x14ac:dyDescent="0.25">
      <c r="A13" s="13" t="s">
        <v>32</v>
      </c>
      <c r="B13" s="6">
        <v>3737770</v>
      </c>
      <c r="C13" s="6">
        <v>3982575</v>
      </c>
      <c r="D13" s="6">
        <v>4949224</v>
      </c>
      <c r="E13" s="6">
        <v>5307151</v>
      </c>
      <c r="F13" s="6">
        <v>1495216</v>
      </c>
      <c r="G13" s="6">
        <v>1130026</v>
      </c>
      <c r="H13" s="6">
        <v>940120</v>
      </c>
      <c r="I13" s="6">
        <v>820858</v>
      </c>
    </row>
    <row r="14" spans="1:9" x14ac:dyDescent="0.25">
      <c r="A14" s="13"/>
      <c r="B14" s="6"/>
      <c r="C14" s="6"/>
      <c r="D14" s="6"/>
      <c r="E14" s="6"/>
      <c r="F14" s="6"/>
      <c r="G14" s="6"/>
    </row>
    <row r="15" spans="1:9" x14ac:dyDescent="0.25">
      <c r="A15" s="5" t="s">
        <v>36</v>
      </c>
      <c r="B15" s="7">
        <f t="shared" ref="B15:I15" si="2">B9-B11</f>
        <v>250792894</v>
      </c>
      <c r="C15" s="7">
        <f t="shared" si="2"/>
        <v>271671109</v>
      </c>
      <c r="D15" s="7">
        <f t="shared" si="2"/>
        <v>215226280</v>
      </c>
      <c r="E15" s="7">
        <f t="shared" si="2"/>
        <v>105756515</v>
      </c>
      <c r="F15" s="7">
        <f t="shared" si="2"/>
        <v>69583683</v>
      </c>
      <c r="G15" s="7">
        <f t="shared" si="2"/>
        <v>13841291</v>
      </c>
      <c r="H15" s="7">
        <f t="shared" si="2"/>
        <v>20007286</v>
      </c>
      <c r="I15" s="7">
        <f t="shared" si="2"/>
        <v>71537546</v>
      </c>
    </row>
    <row r="16" spans="1:9" x14ac:dyDescent="0.25">
      <c r="A16" s="16" t="s">
        <v>40</v>
      </c>
      <c r="B16" s="7"/>
      <c r="C16" s="7"/>
      <c r="D16" s="7"/>
      <c r="E16" s="7"/>
      <c r="F16" s="7"/>
      <c r="G16" s="7"/>
      <c r="H16" s="7"/>
    </row>
    <row r="17" spans="1:26" x14ac:dyDescent="0.25">
      <c r="A17" s="13" t="s">
        <v>42</v>
      </c>
      <c r="B17" s="6">
        <v>25655657</v>
      </c>
      <c r="C17" s="6">
        <v>27823778</v>
      </c>
      <c r="D17" s="6">
        <v>23795089</v>
      </c>
      <c r="E17" s="6">
        <v>19269900</v>
      </c>
      <c r="F17" s="6">
        <v>20877291</v>
      </c>
      <c r="G17" s="6">
        <v>16661887</v>
      </c>
      <c r="H17" s="6">
        <f>-93641248+7028997</f>
        <v>-86612251</v>
      </c>
      <c r="I17" s="6">
        <f>15042044-82046886</f>
        <v>-67004842</v>
      </c>
    </row>
    <row r="18" spans="1:26" x14ac:dyDescent="0.25">
      <c r="A18" s="13" t="s">
        <v>47</v>
      </c>
      <c r="B18" s="6">
        <v>6530647</v>
      </c>
      <c r="C18" s="6">
        <v>8460178</v>
      </c>
      <c r="D18" s="6">
        <v>56936488</v>
      </c>
      <c r="E18" s="6">
        <v>132120137</v>
      </c>
      <c r="F18" s="6">
        <v>113099761</v>
      </c>
      <c r="G18" s="6">
        <v>94243551</v>
      </c>
      <c r="H18" s="6">
        <v>-1780082</v>
      </c>
      <c r="I18" s="6">
        <v>1225776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5">
      <c r="A19" s="13"/>
      <c r="B19" s="6"/>
      <c r="C19" s="6"/>
      <c r="D19" s="6"/>
      <c r="E19" s="6"/>
      <c r="F19" s="6"/>
      <c r="G19" s="6"/>
    </row>
    <row r="20" spans="1:26" x14ac:dyDescent="0.25">
      <c r="A20" s="5" t="s">
        <v>51</v>
      </c>
      <c r="B20" s="7">
        <f t="shared" ref="B20:I20" si="3">B15-B17+B18</f>
        <v>231667884</v>
      </c>
      <c r="C20" s="7">
        <f t="shared" si="3"/>
        <v>252307509</v>
      </c>
      <c r="D20" s="7">
        <f t="shared" si="3"/>
        <v>248367679</v>
      </c>
      <c r="E20" s="7">
        <f t="shared" si="3"/>
        <v>218606752</v>
      </c>
      <c r="F20" s="7">
        <f t="shared" si="3"/>
        <v>161806153</v>
      </c>
      <c r="G20" s="7">
        <f t="shared" si="3"/>
        <v>91422955</v>
      </c>
      <c r="H20" s="7">
        <f t="shared" si="3"/>
        <v>104839455</v>
      </c>
      <c r="I20" s="7">
        <f t="shared" si="3"/>
        <v>139768164</v>
      </c>
    </row>
    <row r="21" spans="1:26" ht="15.75" customHeight="1" x14ac:dyDescent="0.25">
      <c r="A21" s="13" t="s">
        <v>56</v>
      </c>
      <c r="B21" s="6">
        <v>11583394</v>
      </c>
      <c r="C21" s="6">
        <v>12615376</v>
      </c>
      <c r="D21" s="6">
        <v>12418384</v>
      </c>
      <c r="E21" s="6">
        <v>10930338</v>
      </c>
      <c r="F21" s="6">
        <v>8090308</v>
      </c>
      <c r="G21" s="6">
        <v>4571148</v>
      </c>
      <c r="H21" s="6">
        <v>5241973</v>
      </c>
      <c r="I21" s="6">
        <v>6988408</v>
      </c>
    </row>
    <row r="22" spans="1:26" ht="15.75" customHeight="1" x14ac:dyDescent="0.25">
      <c r="A22" s="5" t="s">
        <v>59</v>
      </c>
      <c r="B22" s="7">
        <f t="shared" ref="B22:I22" si="4">B20-B21</f>
        <v>220084490</v>
      </c>
      <c r="C22" s="7">
        <f t="shared" si="4"/>
        <v>239692133</v>
      </c>
      <c r="D22" s="7">
        <f t="shared" si="4"/>
        <v>235949295</v>
      </c>
      <c r="E22" s="7">
        <f t="shared" si="4"/>
        <v>207676414</v>
      </c>
      <c r="F22" s="7">
        <f t="shared" si="4"/>
        <v>153715845</v>
      </c>
      <c r="G22" s="7">
        <f t="shared" si="4"/>
        <v>86851807</v>
      </c>
      <c r="H22" s="7">
        <f t="shared" si="4"/>
        <v>99597482</v>
      </c>
      <c r="I22" s="7">
        <f t="shared" si="4"/>
        <v>132779756</v>
      </c>
    </row>
    <row r="23" spans="1:26" ht="15.75" customHeight="1" x14ac:dyDescent="0.25">
      <c r="A23" s="13"/>
      <c r="B23" s="6"/>
      <c r="C23" s="6"/>
      <c r="D23" s="6"/>
      <c r="E23" s="6"/>
      <c r="F23" s="6"/>
      <c r="G23" s="6"/>
    </row>
    <row r="24" spans="1:26" ht="15.75" customHeight="1" x14ac:dyDescent="0.25">
      <c r="A24" s="4" t="s">
        <v>68</v>
      </c>
      <c r="B24" s="7">
        <f t="shared" ref="B24:I24" si="5">SUM(B25:B27)</f>
        <v>88035047</v>
      </c>
      <c r="C24" s="7">
        <f t="shared" si="5"/>
        <v>95242241</v>
      </c>
      <c r="D24" s="7">
        <f t="shared" si="5"/>
        <v>53817411</v>
      </c>
      <c r="E24" s="7">
        <f t="shared" si="5"/>
        <v>63638667</v>
      </c>
      <c r="F24" s="7">
        <f t="shared" si="5"/>
        <v>53864750</v>
      </c>
      <c r="G24" s="7">
        <f t="shared" si="5"/>
        <v>24526170</v>
      </c>
      <c r="H24" s="7">
        <f t="shared" si="5"/>
        <v>25444311</v>
      </c>
      <c r="I24" s="7">
        <f t="shared" si="5"/>
        <v>29223247</v>
      </c>
    </row>
    <row r="25" spans="1:26" ht="15.75" customHeight="1" x14ac:dyDescent="0.25">
      <c r="A25" s="13" t="s">
        <v>69</v>
      </c>
      <c r="B25" s="6">
        <v>82531685</v>
      </c>
      <c r="C25" s="6">
        <v>89884550</v>
      </c>
      <c r="D25" s="6">
        <v>58397450</v>
      </c>
      <c r="E25" s="6">
        <v>51919104</v>
      </c>
      <c r="F25" s="6">
        <v>38428961</v>
      </c>
      <c r="G25" s="6">
        <v>10299871</v>
      </c>
      <c r="H25" s="2">
        <v>13667552</v>
      </c>
      <c r="I25" s="6">
        <v>17921129</v>
      </c>
    </row>
    <row r="26" spans="1:26" ht="15.75" customHeight="1" x14ac:dyDescent="0.25">
      <c r="A26" s="13" t="s">
        <v>72</v>
      </c>
      <c r="B26" s="6"/>
      <c r="C26" s="6"/>
      <c r="D26" s="6"/>
      <c r="E26" s="6"/>
      <c r="F26" s="6"/>
      <c r="G26" s="6"/>
      <c r="H26" s="2"/>
      <c r="I26" s="6">
        <v>-2720483</v>
      </c>
    </row>
    <row r="27" spans="1:26" ht="15.75" customHeight="1" x14ac:dyDescent="0.25">
      <c r="A27" s="13" t="s">
        <v>73</v>
      </c>
      <c r="B27" s="6">
        <v>5503362</v>
      </c>
      <c r="C27" s="6">
        <v>5357691</v>
      </c>
      <c r="D27" s="6">
        <v>-4580039</v>
      </c>
      <c r="E27" s="6">
        <v>11719563</v>
      </c>
      <c r="F27" s="6">
        <v>15435789</v>
      </c>
      <c r="G27" s="6">
        <v>14226299</v>
      </c>
      <c r="H27" s="2">
        <v>11776759</v>
      </c>
      <c r="I27" s="6">
        <v>14022601</v>
      </c>
    </row>
    <row r="28" spans="1:26" ht="15.75" customHeight="1" x14ac:dyDescent="0.25">
      <c r="A28" s="13"/>
      <c r="B28" s="6"/>
      <c r="C28" s="6"/>
      <c r="D28" s="6"/>
      <c r="E28" s="6"/>
      <c r="F28" s="6"/>
      <c r="G28" s="6"/>
    </row>
    <row r="29" spans="1:26" ht="15.75" customHeight="1" x14ac:dyDescent="0.25">
      <c r="A29" s="5" t="s">
        <v>77</v>
      </c>
      <c r="B29" s="20">
        <f t="shared" ref="B29:I29" si="6">B22-B24</f>
        <v>132049443</v>
      </c>
      <c r="C29" s="20">
        <f t="shared" si="6"/>
        <v>144449892</v>
      </c>
      <c r="D29" s="20">
        <f t="shared" si="6"/>
        <v>182131884</v>
      </c>
      <c r="E29" s="20">
        <f t="shared" si="6"/>
        <v>144037747</v>
      </c>
      <c r="F29" s="20">
        <f t="shared" si="6"/>
        <v>99851095</v>
      </c>
      <c r="G29" s="20">
        <f t="shared" si="6"/>
        <v>62325637</v>
      </c>
      <c r="H29" s="20">
        <f t="shared" si="6"/>
        <v>74153171</v>
      </c>
      <c r="I29" s="20">
        <f t="shared" si="6"/>
        <v>103556509</v>
      </c>
    </row>
    <row r="30" spans="1:26" ht="15.75" customHeight="1" x14ac:dyDescent="0.25">
      <c r="A30" s="14"/>
      <c r="B30" s="23"/>
      <c r="C30" s="23"/>
      <c r="D30" s="23"/>
      <c r="E30" s="23"/>
      <c r="F30" s="23"/>
      <c r="G30" s="23"/>
    </row>
    <row r="31" spans="1:26" ht="15.75" customHeight="1" x14ac:dyDescent="0.25">
      <c r="A31" s="5" t="s">
        <v>83</v>
      </c>
      <c r="B31" s="24">
        <f>B29/('1'!B44/10)</f>
        <v>2.9133909100937672</v>
      </c>
      <c r="C31" s="24">
        <f>C29/('1'!C44/10)</f>
        <v>2.4898285300606728</v>
      </c>
      <c r="D31" s="24">
        <f>D29/('1'!D44/10)</f>
        <v>1.6115583988107878</v>
      </c>
      <c r="E31" s="24">
        <f>E29/('1'!E44/10)</f>
        <v>1.2744898686911588</v>
      </c>
      <c r="F31" s="24">
        <f>F29/('1'!F44/10)</f>
        <v>0.84144086635857718</v>
      </c>
      <c r="G31" s="24">
        <f>G29/('1'!G44/10)</f>
        <v>0.52521545200511011</v>
      </c>
      <c r="H31" s="24">
        <f>H29/('1'!H44/10)</f>
        <v>0.62488557035329173</v>
      </c>
      <c r="I31" s="24">
        <f>I29/('1'!I44/10)</f>
        <v>0.8726662301503032</v>
      </c>
    </row>
    <row r="32" spans="1:26" ht="15.75" customHeight="1" x14ac:dyDescent="0.25">
      <c r="A32" s="16" t="s">
        <v>88</v>
      </c>
      <c r="B32" s="6">
        <f>'1'!B54</f>
        <v>45325000</v>
      </c>
      <c r="C32" s="6">
        <f>'1'!C54</f>
        <v>58016000</v>
      </c>
      <c r="D32" s="6">
        <f>'1'!D54</f>
        <v>113016000</v>
      </c>
      <c r="E32" s="6">
        <f>'1'!E54</f>
        <v>113016000</v>
      </c>
      <c r="F32" s="6">
        <f>'1'!F54</f>
        <v>118666800</v>
      </c>
      <c r="G32" s="6">
        <f>'1'!G54</f>
        <v>118666800</v>
      </c>
      <c r="H32" s="6">
        <f>'1'!H54</f>
        <v>118666800</v>
      </c>
      <c r="I32" s="6">
        <f>'1'!I54</f>
        <v>118666800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2" ht="15.75" customHeight="1" x14ac:dyDescent="0.2"/>
    <row r="50" spans="1:2" ht="15.75" customHeight="1" x14ac:dyDescent="0.2"/>
    <row r="51" spans="1:2" ht="15.75" customHeight="1" x14ac:dyDescent="0.25">
      <c r="A51" s="13"/>
      <c r="B51" s="13"/>
    </row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3" sqref="A23"/>
    </sheetView>
  </sheetViews>
  <sheetFormatPr defaultColWidth="12.625" defaultRowHeight="15" customHeight="1" x14ac:dyDescent="0.2"/>
  <cols>
    <col min="1" max="1" width="36.875" customWidth="1"/>
    <col min="2" max="3" width="14" customWidth="1"/>
    <col min="4" max="4" width="14.75" customWidth="1"/>
    <col min="5" max="5" width="15.5" customWidth="1"/>
    <col min="6" max="6" width="14" customWidth="1"/>
    <col min="7" max="7" width="14.75" customWidth="1"/>
    <col min="8" max="8" width="14" customWidth="1"/>
    <col min="9" max="9" width="15.25" customWidth="1"/>
    <col min="10" max="26" width="7.625" customWidth="1"/>
  </cols>
  <sheetData>
    <row r="1" spans="1:9" ht="15.75" x14ac:dyDescent="0.25">
      <c r="A1" s="1" t="s">
        <v>0</v>
      </c>
    </row>
    <row r="2" spans="1:9" ht="15.75" x14ac:dyDescent="0.25">
      <c r="A2" s="1" t="s">
        <v>6</v>
      </c>
      <c r="B2" s="1"/>
      <c r="C2" s="1"/>
      <c r="D2" s="1"/>
      <c r="E2" s="1"/>
      <c r="F2" s="1"/>
    </row>
    <row r="3" spans="1:9" ht="15.75" x14ac:dyDescent="0.25">
      <c r="A3" s="1" t="s">
        <v>2</v>
      </c>
      <c r="B3" s="1"/>
      <c r="C3" s="1"/>
      <c r="D3" s="1"/>
      <c r="E3" s="1"/>
      <c r="F3" s="1"/>
    </row>
    <row r="4" spans="1:9" ht="15.75" x14ac:dyDescent="0.25">
      <c r="B4" s="1"/>
      <c r="C4" s="1"/>
      <c r="D4" s="1"/>
      <c r="E4" s="1"/>
      <c r="F4" s="1"/>
    </row>
    <row r="5" spans="1:9" ht="15.75" x14ac:dyDescent="0.25">
      <c r="A5" s="1"/>
      <c r="B5" s="1">
        <v>2012</v>
      </c>
      <c r="C5" s="1">
        <v>2013</v>
      </c>
      <c r="D5" s="1">
        <v>2014</v>
      </c>
      <c r="E5" s="1">
        <v>2015</v>
      </c>
      <c r="F5" s="1">
        <v>2016</v>
      </c>
      <c r="G5" s="1">
        <v>2017</v>
      </c>
      <c r="H5" s="1">
        <v>2018</v>
      </c>
      <c r="I5" s="1">
        <v>2019</v>
      </c>
    </row>
    <row r="6" spans="1:9" x14ac:dyDescent="0.25">
      <c r="A6" s="5" t="s">
        <v>8</v>
      </c>
    </row>
    <row r="7" spans="1:9" x14ac:dyDescent="0.25">
      <c r="A7" s="9" t="s">
        <v>9</v>
      </c>
      <c r="B7" s="6">
        <v>404787334</v>
      </c>
      <c r="C7" s="6">
        <v>420316118</v>
      </c>
      <c r="D7" s="6">
        <v>418773999</v>
      </c>
      <c r="E7" s="6">
        <v>339474757</v>
      </c>
      <c r="F7" s="6">
        <v>306137833</v>
      </c>
      <c r="G7" s="6">
        <v>261999663</v>
      </c>
      <c r="H7" s="6">
        <v>275529675</v>
      </c>
      <c r="I7" s="6">
        <v>299141612</v>
      </c>
    </row>
    <row r="8" spans="1:9" x14ac:dyDescent="0.25">
      <c r="A8" s="13" t="s">
        <v>17</v>
      </c>
      <c r="B8" s="6">
        <v>5094534</v>
      </c>
      <c r="C8" s="6">
        <v>67982560</v>
      </c>
      <c r="D8" s="6">
        <v>59319934</v>
      </c>
      <c r="E8" s="6">
        <v>112219131</v>
      </c>
      <c r="F8" s="6">
        <v>117697340</v>
      </c>
      <c r="G8" s="6">
        <v>94412228</v>
      </c>
      <c r="H8" s="6">
        <v>603645</v>
      </c>
      <c r="I8" s="6">
        <v>10130603</v>
      </c>
    </row>
    <row r="9" spans="1:9" x14ac:dyDescent="0.25">
      <c r="A9" s="13" t="s">
        <v>19</v>
      </c>
      <c r="B9" s="6">
        <v>-79015944</v>
      </c>
      <c r="C9" s="6">
        <v>-94063056</v>
      </c>
      <c r="D9" s="6">
        <v>-108788546</v>
      </c>
      <c r="E9" s="6">
        <v>-152516358</v>
      </c>
      <c r="F9" s="6">
        <v>-155600496</v>
      </c>
      <c r="G9" s="6">
        <v>-151117620</v>
      </c>
      <c r="H9" s="6">
        <v>-139190758</v>
      </c>
      <c r="I9" s="6">
        <v>-181435190</v>
      </c>
    </row>
    <row r="10" spans="1:9" x14ac:dyDescent="0.25">
      <c r="A10" s="13" t="s">
        <v>21</v>
      </c>
      <c r="B10" s="6">
        <v>-92483006</v>
      </c>
      <c r="C10" s="6">
        <v>-31727949</v>
      </c>
      <c r="D10" s="6">
        <v>-73403075</v>
      </c>
      <c r="E10" s="6">
        <v>-38896917</v>
      </c>
      <c r="F10" s="6">
        <v>-181235088</v>
      </c>
      <c r="G10" s="6">
        <v>-60746191</v>
      </c>
      <c r="H10" s="6">
        <v>-107478463</v>
      </c>
      <c r="I10" s="6">
        <v>-106354590</v>
      </c>
    </row>
    <row r="11" spans="1:9" x14ac:dyDescent="0.25">
      <c r="A11" s="13" t="s">
        <v>22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-16008002</v>
      </c>
      <c r="H11" s="6">
        <v>84503740</v>
      </c>
      <c r="I11" s="6"/>
    </row>
    <row r="12" spans="1:9" x14ac:dyDescent="0.25">
      <c r="A12" s="13" t="s">
        <v>24</v>
      </c>
      <c r="B12" s="6">
        <v>-25655657</v>
      </c>
      <c r="C12" s="6">
        <v>-27823778</v>
      </c>
      <c r="D12" s="6">
        <v>-23795089</v>
      </c>
      <c r="E12" s="6">
        <v>-19269900</v>
      </c>
      <c r="F12" s="6">
        <v>-20877291</v>
      </c>
      <c r="G12" s="6">
        <v>0</v>
      </c>
      <c r="H12" s="6"/>
      <c r="I12" s="6">
        <v>72478728</v>
      </c>
    </row>
    <row r="13" spans="1:9" x14ac:dyDescent="0.25">
      <c r="A13" s="13" t="s">
        <v>26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-16905435</v>
      </c>
      <c r="H13" s="6"/>
      <c r="I13" s="6"/>
    </row>
    <row r="14" spans="1:9" x14ac:dyDescent="0.25">
      <c r="A14" s="13" t="s">
        <v>28</v>
      </c>
      <c r="B14" s="6">
        <v>-31200000</v>
      </c>
      <c r="C14" s="6">
        <v>-20609381</v>
      </c>
      <c r="D14" s="6">
        <v>-70000000</v>
      </c>
      <c r="E14" s="6">
        <v>-221464575</v>
      </c>
      <c r="F14" s="6">
        <v>0</v>
      </c>
      <c r="G14" s="6">
        <v>-23942771</v>
      </c>
      <c r="H14" s="6">
        <v>-12984713</v>
      </c>
      <c r="I14" s="6">
        <v>-11632490</v>
      </c>
    </row>
    <row r="15" spans="1:9" x14ac:dyDescent="0.25">
      <c r="A15" s="14"/>
      <c r="B15" s="15">
        <f t="shared" ref="B15:I15" si="0">SUM(B7:B14)</f>
        <v>181527261</v>
      </c>
      <c r="C15" s="15">
        <f t="shared" si="0"/>
        <v>314074514</v>
      </c>
      <c r="D15" s="15">
        <f t="shared" si="0"/>
        <v>202107223</v>
      </c>
      <c r="E15" s="15">
        <f t="shared" si="0"/>
        <v>19546138</v>
      </c>
      <c r="F15" s="15">
        <f t="shared" si="0"/>
        <v>66122298</v>
      </c>
      <c r="G15" s="15">
        <f t="shared" si="0"/>
        <v>87691872</v>
      </c>
      <c r="H15" s="15">
        <f t="shared" si="0"/>
        <v>100983126</v>
      </c>
      <c r="I15" s="15">
        <f t="shared" si="0"/>
        <v>82328673</v>
      </c>
    </row>
    <row r="16" spans="1:9" x14ac:dyDescent="0.25">
      <c r="B16" s="6"/>
      <c r="C16" s="6"/>
      <c r="D16" s="6"/>
      <c r="E16" s="6"/>
      <c r="F16" s="6"/>
      <c r="G16" s="6"/>
      <c r="H16" s="2"/>
    </row>
    <row r="17" spans="1:9" x14ac:dyDescent="0.25">
      <c r="A17" s="5" t="s">
        <v>37</v>
      </c>
      <c r="B17" s="6"/>
      <c r="C17" s="6"/>
      <c r="D17" s="6"/>
      <c r="E17" s="6"/>
      <c r="F17" s="6"/>
      <c r="G17" s="6"/>
      <c r="H17" s="2"/>
    </row>
    <row r="18" spans="1:9" x14ac:dyDescent="0.25">
      <c r="A18" s="13" t="s">
        <v>38</v>
      </c>
      <c r="B18" s="6">
        <v>-133552957</v>
      </c>
      <c r="C18" s="6">
        <v>-95892296</v>
      </c>
      <c r="D18" s="6">
        <v>-116701312</v>
      </c>
      <c r="E18" s="6">
        <v>-104485011</v>
      </c>
      <c r="F18" s="6">
        <v>-12500992</v>
      </c>
      <c r="G18" s="6">
        <v>-16838503</v>
      </c>
      <c r="H18" s="6">
        <v>-180821598</v>
      </c>
      <c r="I18" s="6">
        <v>-425295215</v>
      </c>
    </row>
    <row r="19" spans="1:9" x14ac:dyDescent="0.25">
      <c r="A19" s="13" t="s">
        <v>39</v>
      </c>
      <c r="B19" s="6">
        <v>0</v>
      </c>
      <c r="C19" s="6">
        <v>3530520</v>
      </c>
      <c r="D19" s="6">
        <v>1000000</v>
      </c>
      <c r="E19" s="6">
        <v>3530000</v>
      </c>
      <c r="F19" s="6">
        <v>0</v>
      </c>
      <c r="G19" s="6">
        <v>1455000</v>
      </c>
      <c r="H19" s="6"/>
      <c r="I19" s="6">
        <v>6705000</v>
      </c>
    </row>
    <row r="20" spans="1:9" x14ac:dyDescent="0.25">
      <c r="A20" s="18" t="s">
        <v>13</v>
      </c>
      <c r="B20" s="6">
        <v>-11722435</v>
      </c>
      <c r="C20" s="6">
        <v>-218671950</v>
      </c>
      <c r="D20" s="6">
        <v>-74490836</v>
      </c>
      <c r="E20" s="6">
        <v>-2954584</v>
      </c>
      <c r="F20" s="6">
        <v>0</v>
      </c>
      <c r="G20" s="6"/>
      <c r="H20" s="6"/>
      <c r="I20" s="6">
        <v>-60025833</v>
      </c>
    </row>
    <row r="21" spans="1:9" ht="15.75" customHeight="1" x14ac:dyDescent="0.25">
      <c r="A21" s="18" t="s">
        <v>44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76832</v>
      </c>
      <c r="H21" s="6">
        <v>152816</v>
      </c>
      <c r="I21" s="6">
        <v>1019770</v>
      </c>
    </row>
    <row r="22" spans="1:9" ht="15.75" customHeight="1" x14ac:dyDescent="0.25">
      <c r="A22" s="18" t="s">
        <v>46</v>
      </c>
      <c r="B22" s="6">
        <v>-15090110</v>
      </c>
      <c r="C22" s="6">
        <v>12032038</v>
      </c>
      <c r="D22" s="6">
        <v>41678632</v>
      </c>
      <c r="E22" s="6">
        <v>-1410645499</v>
      </c>
      <c r="F22" s="6">
        <v>192653</v>
      </c>
      <c r="G22" s="6">
        <v>-87820</v>
      </c>
      <c r="H22" s="6">
        <v>-75163</v>
      </c>
    </row>
    <row r="23" spans="1:9" ht="15.75" customHeight="1" x14ac:dyDescent="0.25">
      <c r="A23" s="14"/>
      <c r="B23" s="15">
        <f t="shared" ref="B23:I23" si="1">SUM(B18:B22)</f>
        <v>-160365502</v>
      </c>
      <c r="C23" s="15">
        <f t="shared" si="1"/>
        <v>-299001688</v>
      </c>
      <c r="D23" s="15">
        <f t="shared" si="1"/>
        <v>-148513516</v>
      </c>
      <c r="E23" s="15">
        <f t="shared" si="1"/>
        <v>-1514555094</v>
      </c>
      <c r="F23" s="15">
        <f t="shared" si="1"/>
        <v>-12308339</v>
      </c>
      <c r="G23" s="15">
        <f t="shared" si="1"/>
        <v>-15394491</v>
      </c>
      <c r="H23" s="15">
        <f t="shared" si="1"/>
        <v>-180743945</v>
      </c>
      <c r="I23" s="15">
        <f t="shared" si="1"/>
        <v>-477596278</v>
      </c>
    </row>
    <row r="24" spans="1:9" ht="15.75" customHeight="1" x14ac:dyDescent="0.25">
      <c r="B24" s="6"/>
      <c r="C24" s="6"/>
      <c r="D24" s="6"/>
      <c r="E24" s="6"/>
      <c r="F24" s="6"/>
      <c r="G24" s="6"/>
      <c r="H24" s="2"/>
    </row>
    <row r="25" spans="1:9" ht="15.75" customHeight="1" x14ac:dyDescent="0.25">
      <c r="A25" s="5" t="s">
        <v>53</v>
      </c>
      <c r="B25" s="6"/>
      <c r="C25" s="6"/>
      <c r="D25" s="6"/>
      <c r="E25" s="6"/>
      <c r="F25" s="6"/>
      <c r="G25" s="6"/>
      <c r="H25" s="2"/>
    </row>
    <row r="26" spans="1:9" ht="15.75" customHeight="1" x14ac:dyDescent="0.25">
      <c r="A26" s="13" t="s">
        <v>55</v>
      </c>
      <c r="B26" s="6">
        <v>0</v>
      </c>
      <c r="C26" s="6">
        <v>0</v>
      </c>
      <c r="D26" s="6">
        <v>1618563533</v>
      </c>
      <c r="E26" s="6">
        <v>-8288253</v>
      </c>
      <c r="F26" s="6">
        <v>0</v>
      </c>
      <c r="G26" s="6">
        <v>0</v>
      </c>
      <c r="H26" s="2"/>
    </row>
    <row r="27" spans="1:9" ht="15.75" customHeight="1" x14ac:dyDescent="0.25">
      <c r="A27" s="13" t="s">
        <v>58</v>
      </c>
      <c r="B27" s="6">
        <v>0</v>
      </c>
      <c r="C27" s="6">
        <v>0</v>
      </c>
      <c r="D27" s="6">
        <v>-58016000</v>
      </c>
      <c r="E27" s="6">
        <v>-110140420</v>
      </c>
      <c r="F27" s="6">
        <v>-111136933</v>
      </c>
      <c r="G27" s="6">
        <v>-117794421</v>
      </c>
      <c r="H27" s="6">
        <v>-57567630</v>
      </c>
      <c r="I27" s="6">
        <v>-60245031</v>
      </c>
    </row>
    <row r="28" spans="1:9" ht="15.75" customHeight="1" x14ac:dyDescent="0.25">
      <c r="A28" s="13" t="s">
        <v>61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-561896</v>
      </c>
      <c r="H28" s="6">
        <v>-583586</v>
      </c>
      <c r="I28" s="6">
        <v>186303043</v>
      </c>
    </row>
    <row r="29" spans="1:9" ht="15.75" customHeight="1" x14ac:dyDescent="0.25">
      <c r="A29" s="13" t="s">
        <v>64</v>
      </c>
      <c r="B29" s="6">
        <v>-26698566</v>
      </c>
      <c r="C29" s="6">
        <v>-16621561</v>
      </c>
      <c r="D29" s="6">
        <v>-162058349</v>
      </c>
      <c r="E29" s="6">
        <v>0</v>
      </c>
      <c r="F29" s="6">
        <v>0</v>
      </c>
      <c r="G29" s="6">
        <v>0</v>
      </c>
      <c r="H29" s="6">
        <v>-5548217</v>
      </c>
    </row>
    <row r="30" spans="1:9" ht="15.75" customHeight="1" x14ac:dyDescent="0.25">
      <c r="A30" s="13" t="s">
        <v>66</v>
      </c>
      <c r="B30" s="6">
        <v>-27049500</v>
      </c>
      <c r="C30" s="6">
        <v>9275098</v>
      </c>
      <c r="D30" s="6">
        <v>139106423</v>
      </c>
      <c r="E30" s="6">
        <v>29976422</v>
      </c>
      <c r="F30" s="6">
        <v>57586323</v>
      </c>
      <c r="G30" s="6">
        <v>-217223500</v>
      </c>
      <c r="H30" s="2"/>
    </row>
    <row r="31" spans="1:9" ht="15.75" customHeight="1" x14ac:dyDescent="0.25">
      <c r="A31" s="14"/>
      <c r="B31" s="15">
        <f t="shared" ref="B31:I31" si="2">SUM(B26:B30)</f>
        <v>-53748066</v>
      </c>
      <c r="C31" s="15">
        <f t="shared" si="2"/>
        <v>-7346463</v>
      </c>
      <c r="D31" s="15">
        <f t="shared" si="2"/>
        <v>1537595607</v>
      </c>
      <c r="E31" s="15">
        <f t="shared" si="2"/>
        <v>-88452251</v>
      </c>
      <c r="F31" s="15">
        <f t="shared" si="2"/>
        <v>-53550610</v>
      </c>
      <c r="G31" s="15">
        <f t="shared" si="2"/>
        <v>-335579817</v>
      </c>
      <c r="H31" s="15">
        <f t="shared" si="2"/>
        <v>-63699433</v>
      </c>
      <c r="I31" s="15">
        <f t="shared" si="2"/>
        <v>126058012</v>
      </c>
    </row>
    <row r="32" spans="1:9" ht="15.75" customHeight="1" x14ac:dyDescent="0.25">
      <c r="B32" s="6"/>
      <c r="C32" s="6"/>
      <c r="D32" s="6"/>
      <c r="E32" s="6"/>
      <c r="F32" s="6"/>
      <c r="G32" s="6"/>
      <c r="H32" s="2"/>
    </row>
    <row r="33" spans="1:9" ht="15.75" customHeight="1" x14ac:dyDescent="0.25">
      <c r="A33" s="14" t="s">
        <v>70</v>
      </c>
      <c r="B33" s="7">
        <f t="shared" ref="B33:I33" si="3">SUM(B15,B23,B31)</f>
        <v>-32586307</v>
      </c>
      <c r="C33" s="7">
        <f t="shared" si="3"/>
        <v>7726363</v>
      </c>
      <c r="D33" s="7">
        <f t="shared" si="3"/>
        <v>1591189314</v>
      </c>
      <c r="E33" s="7">
        <f t="shared" si="3"/>
        <v>-1583461207</v>
      </c>
      <c r="F33" s="7">
        <f t="shared" si="3"/>
        <v>263349</v>
      </c>
      <c r="G33" s="7">
        <f t="shared" si="3"/>
        <v>-263282436</v>
      </c>
      <c r="H33" s="7">
        <f t="shared" si="3"/>
        <v>-143460252</v>
      </c>
      <c r="I33" s="7">
        <f t="shared" si="3"/>
        <v>-269209593</v>
      </c>
    </row>
    <row r="34" spans="1:9" ht="15.75" customHeight="1" x14ac:dyDescent="0.25">
      <c r="A34" s="16" t="s">
        <v>74</v>
      </c>
      <c r="B34" s="6">
        <v>41640012</v>
      </c>
      <c r="C34" s="6">
        <v>9072957</v>
      </c>
      <c r="D34" s="6">
        <v>16799320</v>
      </c>
      <c r="E34" s="6">
        <v>1607988634</v>
      </c>
      <c r="F34" s="6">
        <v>24527427</v>
      </c>
      <c r="G34" s="6">
        <v>1435317542</v>
      </c>
      <c r="H34" s="2">
        <f>1172035106+6505</f>
        <v>1172041611</v>
      </c>
      <c r="I34" s="9">
        <f>1028581359+2106</f>
        <v>1028583465</v>
      </c>
    </row>
    <row r="35" spans="1:9" ht="15.75" customHeight="1" x14ac:dyDescent="0.25">
      <c r="A35" s="5" t="s">
        <v>78</v>
      </c>
      <c r="B35" s="7">
        <f t="shared" ref="B35:I35" si="4">SUM(B33:B34)</f>
        <v>9053705</v>
      </c>
      <c r="C35" s="7">
        <f t="shared" si="4"/>
        <v>16799320</v>
      </c>
      <c r="D35" s="7">
        <f t="shared" si="4"/>
        <v>1607988634</v>
      </c>
      <c r="E35" s="7">
        <f t="shared" si="4"/>
        <v>24527427</v>
      </c>
      <c r="F35" s="7">
        <f t="shared" si="4"/>
        <v>24790776</v>
      </c>
      <c r="G35" s="7">
        <f t="shared" si="4"/>
        <v>1172035106</v>
      </c>
      <c r="H35" s="7">
        <f t="shared" si="4"/>
        <v>1028581359</v>
      </c>
      <c r="I35" s="7">
        <f t="shared" si="4"/>
        <v>759373872</v>
      </c>
    </row>
    <row r="36" spans="1:9" ht="15.75" customHeight="1" x14ac:dyDescent="0.25">
      <c r="B36" s="7"/>
      <c r="C36" s="7"/>
      <c r="D36" s="7"/>
      <c r="E36" s="7"/>
      <c r="F36" s="7"/>
      <c r="G36" s="7"/>
      <c r="H36" s="2"/>
    </row>
    <row r="37" spans="1:9" ht="15.75" customHeight="1" x14ac:dyDescent="0.25">
      <c r="A37" s="1"/>
      <c r="B37" s="21">
        <v>47837482</v>
      </c>
      <c r="C37" s="21">
        <v>47437169</v>
      </c>
      <c r="D37" s="21">
        <v>59557704</v>
      </c>
      <c r="E37" s="21">
        <v>72952235</v>
      </c>
      <c r="F37" s="21">
        <v>34266518</v>
      </c>
      <c r="G37" s="21">
        <v>33154521</v>
      </c>
      <c r="H37" s="2"/>
    </row>
    <row r="38" spans="1:9" ht="15.75" customHeight="1" x14ac:dyDescent="0.25">
      <c r="B38" s="2"/>
      <c r="C38" s="2"/>
      <c r="D38" s="2"/>
      <c r="E38" s="2"/>
      <c r="F38" s="2"/>
      <c r="G38" s="2"/>
      <c r="H38" s="2"/>
    </row>
    <row r="39" spans="1:9" ht="15.75" customHeight="1" x14ac:dyDescent="0.25">
      <c r="B39" s="2"/>
      <c r="C39" s="2"/>
      <c r="D39" s="2"/>
      <c r="E39" s="2"/>
      <c r="F39" s="2"/>
      <c r="G39" s="2"/>
      <c r="H39" s="2"/>
    </row>
    <row r="40" spans="1:9" ht="15.75" customHeight="1" x14ac:dyDescent="0.25">
      <c r="A40" s="5" t="s">
        <v>81</v>
      </c>
      <c r="B40" s="24">
        <f>B15/('1'!B44/10)</f>
        <v>4.0050140319911751</v>
      </c>
      <c r="C40" s="24">
        <f>C15/('1'!C44/10)</f>
        <v>5.4135844249862108</v>
      </c>
      <c r="D40" s="24">
        <f>D15/('1'!D44/10)</f>
        <v>1.7883062840659729</v>
      </c>
      <c r="E40" s="24">
        <f>E15/('1'!E44/10)</f>
        <v>0.17295018404473703</v>
      </c>
      <c r="F40" s="24">
        <f>F15/('1'!F44/10)</f>
        <v>0.55720975032612319</v>
      </c>
      <c r="G40" s="24">
        <f>G15/('1'!G44/10)</f>
        <v>0.73897561912851784</v>
      </c>
      <c r="H40" s="24">
        <f>H15/('1'!H44/10)</f>
        <v>0.85098044271860374</v>
      </c>
      <c r="I40" s="24">
        <f>I15/('1'!I44/10)</f>
        <v>0.69378017271890702</v>
      </c>
    </row>
    <row r="41" spans="1:9" ht="15.75" customHeight="1" x14ac:dyDescent="0.25">
      <c r="A41" s="5" t="s">
        <v>85</v>
      </c>
      <c r="B41" s="9">
        <v>45325000</v>
      </c>
      <c r="C41" s="6">
        <f>'1'!B54</f>
        <v>45325000</v>
      </c>
      <c r="D41" s="6">
        <f>'1'!C54</f>
        <v>58016000</v>
      </c>
      <c r="E41" s="6">
        <f>'1'!D54</f>
        <v>113016000</v>
      </c>
      <c r="F41" s="6">
        <f>'1'!E54</f>
        <v>113016000</v>
      </c>
      <c r="G41" s="6">
        <f>'1'!F54</f>
        <v>118666800</v>
      </c>
      <c r="H41" s="6">
        <f>'1'!G54</f>
        <v>118666800</v>
      </c>
      <c r="I41" s="6">
        <f>'1'!H54</f>
        <v>118666800</v>
      </c>
    </row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30.5" customWidth="1"/>
    <col min="2" max="7" width="8.375" customWidth="1"/>
    <col min="8" max="26" width="7.625" customWidth="1"/>
  </cols>
  <sheetData>
    <row r="1" spans="1:8" ht="15.75" x14ac:dyDescent="0.25">
      <c r="A1" s="1" t="s">
        <v>0</v>
      </c>
    </row>
    <row r="2" spans="1:8" x14ac:dyDescent="0.25">
      <c r="A2" s="14" t="s">
        <v>86</v>
      </c>
    </row>
    <row r="3" spans="1:8" ht="15.75" x14ac:dyDescent="0.25">
      <c r="A3" s="1" t="s">
        <v>2</v>
      </c>
    </row>
    <row r="4" spans="1:8" x14ac:dyDescent="0.25">
      <c r="A4" s="14"/>
      <c r="B4" s="9">
        <v>2012</v>
      </c>
      <c r="C4" s="9">
        <v>2013</v>
      </c>
      <c r="D4" s="9">
        <v>2014</v>
      </c>
      <c r="E4" s="9">
        <v>215</v>
      </c>
      <c r="F4" s="9">
        <v>2016</v>
      </c>
      <c r="G4" s="9">
        <v>2017</v>
      </c>
      <c r="H4" s="9">
        <v>2018</v>
      </c>
    </row>
    <row r="5" spans="1:8" x14ac:dyDescent="0.25">
      <c r="A5" s="13" t="s">
        <v>87</v>
      </c>
      <c r="B5" s="25">
        <f>'2'!B29/'1'!B23</f>
        <v>4.7130335615054385E-2</v>
      </c>
      <c r="C5" s="25">
        <f>'2'!C29/'1'!C23</f>
        <v>6.0089685151391785E-2</v>
      </c>
      <c r="D5" s="25">
        <f>'2'!D29/'1'!D23</f>
        <v>4.424106757764245E-2</v>
      </c>
      <c r="E5" s="25">
        <f>'2'!E29/'1'!E23</f>
        <v>3.590472501781436E-2</v>
      </c>
      <c r="F5" s="25">
        <f>'2'!F29/'1'!F23</f>
        <v>2.4335983389604417E-2</v>
      </c>
      <c r="G5" s="25">
        <f>'2'!G29/'1'!G23</f>
        <v>1.6203768104303264E-2</v>
      </c>
      <c r="H5" s="25">
        <f>'2'!H29/'1'!H23</f>
        <v>1.9445570885901101E-2</v>
      </c>
    </row>
    <row r="6" spans="1:8" x14ac:dyDescent="0.25">
      <c r="A6" s="13" t="s">
        <v>89</v>
      </c>
      <c r="B6" s="25">
        <f>'2'!B29/'1'!B43</f>
        <v>5.4554533933467909E-2</v>
      </c>
      <c r="C6" s="25">
        <f>'2'!C29/'1'!C43</f>
        <v>7.3819587388590527E-2</v>
      </c>
      <c r="D6" s="25">
        <f>'2'!D29/'1'!D43</f>
        <v>4.9386753403742788E-2</v>
      </c>
      <c r="E6" s="25">
        <f>'2'!E29/'1'!E43</f>
        <v>3.8803466962645736E-2</v>
      </c>
      <c r="F6" s="25">
        <f>'2'!F29/'1'!F43</f>
        <v>2.7007030464476948E-2</v>
      </c>
      <c r="G6" s="25">
        <f>'2'!G29/'1'!G43</f>
        <v>1.7118266555308279E-2</v>
      </c>
      <c r="H6" s="25">
        <f>'2'!H29/'1'!H43</f>
        <v>2.0284234946116819E-2</v>
      </c>
    </row>
    <row r="7" spans="1:8" x14ac:dyDescent="0.25">
      <c r="A7" s="13" t="s">
        <v>90</v>
      </c>
      <c r="B7" s="11">
        <f>'1'!B28/'1'!B43</f>
        <v>6.1651410534659785E-2</v>
      </c>
      <c r="C7" s="11">
        <f>'1'!C28/'1'!C43</f>
        <v>6.7954562870884652E-2</v>
      </c>
      <c r="D7" s="11">
        <f>'1'!D28/'1'!D43</f>
        <v>0</v>
      </c>
      <c r="E7" s="11">
        <f>'1'!E28/'1'!E43</f>
        <v>0</v>
      </c>
      <c r="F7" s="11">
        <f>'1'!F28/'1'!F43</f>
        <v>0</v>
      </c>
      <c r="G7" s="11">
        <f>'1'!G28/'1'!G43</f>
        <v>0</v>
      </c>
      <c r="H7" s="11">
        <f>'1'!H28/'1'!H43</f>
        <v>0</v>
      </c>
    </row>
    <row r="8" spans="1:8" x14ac:dyDescent="0.25">
      <c r="A8" s="13" t="s">
        <v>91</v>
      </c>
      <c r="B8" s="26">
        <f>'1'!B15/'1'!B31</f>
        <v>0.89267528517803674</v>
      </c>
      <c r="C8" s="26">
        <f>'1'!C15/'1'!C31</f>
        <v>0.46345765093002711</v>
      </c>
      <c r="D8" s="26">
        <f>'1'!D15/'1'!D31</f>
        <v>4.0354185716439046</v>
      </c>
      <c r="E8" s="26">
        <f>'1'!E15/'1'!E31</f>
        <v>5.3196347743824113</v>
      </c>
      <c r="F8" s="26">
        <f>'1'!F15/'1'!F31</f>
        <v>4.6078442213479631</v>
      </c>
      <c r="G8" s="26">
        <f>'1'!G15/'1'!G31</f>
        <v>9.3799589077043866</v>
      </c>
      <c r="H8" s="26">
        <f>'1'!H15/'1'!H31</f>
        <v>13.30040506570634</v>
      </c>
    </row>
    <row r="9" spans="1:8" x14ac:dyDescent="0.25">
      <c r="A9" s="13" t="s">
        <v>92</v>
      </c>
      <c r="B9" s="25">
        <f>'2'!B29/'2'!B6</f>
        <v>0.32772394558700313</v>
      </c>
      <c r="C9" s="25">
        <f>'2'!C29/'2'!C6</f>
        <v>0.34371205148128431</v>
      </c>
      <c r="D9" s="25">
        <f>'2'!D29/'2'!D6</f>
        <v>0.43349269537019502</v>
      </c>
      <c r="E9" s="25">
        <f>'2'!E29/'2'!E6</f>
        <v>0.41984252942279676</v>
      </c>
      <c r="F9" s="25">
        <f>'2'!F29/'2'!F6</f>
        <v>0.33254366098020799</v>
      </c>
      <c r="G9" s="25">
        <f>'2'!G29/'2'!G6</f>
        <v>0.23187560400745255</v>
      </c>
      <c r="H9" s="25">
        <f>'2'!H29/'2'!H6</f>
        <v>0.28058006416514097</v>
      </c>
    </row>
    <row r="10" spans="1:8" x14ac:dyDescent="0.25">
      <c r="A10" s="9" t="s">
        <v>93</v>
      </c>
      <c r="B10" s="25">
        <f>'2'!B15/'2'!B6</f>
        <v>0.6224247136495914</v>
      </c>
      <c r="C10" s="25">
        <f>'2'!C15/'2'!C6</f>
        <v>0.6464292420695309</v>
      </c>
      <c r="D10" s="25">
        <f>'2'!D15/'2'!D6</f>
        <v>0.51226077599735531</v>
      </c>
      <c r="E10" s="25">
        <f>'2'!E15/'2'!E6</f>
        <v>0.30826004769805199</v>
      </c>
      <c r="F10" s="25">
        <f>'2'!F15/'2'!F6</f>
        <v>0.23174120112860316</v>
      </c>
      <c r="G10" s="25">
        <f>'2'!G15/'2'!G6</f>
        <v>5.1494984493586755E-2</v>
      </c>
      <c r="H10" s="25">
        <f>'2'!H15/'2'!H6</f>
        <v>7.5703378748972538E-2</v>
      </c>
    </row>
    <row r="11" spans="1:8" x14ac:dyDescent="0.25">
      <c r="A11" s="13" t="s">
        <v>94</v>
      </c>
      <c r="B11" s="25">
        <f>'2'!B29/('1'!B43+'1'!B28)</f>
        <v>5.1386484671078259E-2</v>
      </c>
      <c r="C11" s="25">
        <f>'2'!C29/('1'!C43+'1'!C28)</f>
        <v>6.9122404599450446E-2</v>
      </c>
      <c r="D11" s="25">
        <f>'2'!D29/('1'!D43+'1'!D28)</f>
        <v>4.9386753403742788E-2</v>
      </c>
      <c r="E11" s="25">
        <f>'2'!E29/('1'!E43+'1'!E28)</f>
        <v>3.8803466962645736E-2</v>
      </c>
      <c r="F11" s="25">
        <f>'2'!F29/('1'!F43+'1'!F28)</f>
        <v>2.7007030464476948E-2</v>
      </c>
      <c r="G11" s="25">
        <f>'2'!G29/('1'!G43+'1'!G28)</f>
        <v>1.7118266555308279E-2</v>
      </c>
      <c r="H11" s="25">
        <f>'2'!H29/('1'!H43+'1'!H28)</f>
        <v>2.0284234946116819E-2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2020-04-12T16:28:38Z</dcterms:modified>
</cp:coreProperties>
</file>