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B35" i="1" l="1"/>
  <c r="C35" i="1"/>
  <c r="D35" i="1"/>
  <c r="E35" i="1"/>
  <c r="C29" i="2" l="1"/>
  <c r="D29" i="2"/>
  <c r="E29" i="2"/>
  <c r="F29" i="2"/>
  <c r="G29" i="2"/>
  <c r="B29" i="2"/>
  <c r="F28" i="2"/>
  <c r="C16" i="2"/>
  <c r="D16" i="2"/>
  <c r="E16" i="2"/>
  <c r="F16" i="2"/>
  <c r="G16" i="2"/>
  <c r="D14" i="2"/>
  <c r="D28" i="2" s="1"/>
  <c r="F14" i="2"/>
  <c r="C10" i="2"/>
  <c r="C14" i="2" s="1"/>
  <c r="C28" i="2" s="1"/>
  <c r="C32" i="2" s="1"/>
  <c r="D10" i="2"/>
  <c r="E10" i="2"/>
  <c r="E14" i="2" s="1"/>
  <c r="E28" i="2" s="1"/>
  <c r="F10" i="2"/>
  <c r="G10" i="2"/>
  <c r="G14" i="2" s="1"/>
  <c r="G28" i="2" s="1"/>
  <c r="G32" i="2" s="1"/>
  <c r="C23" i="3"/>
  <c r="D23" i="3"/>
  <c r="E23" i="3"/>
  <c r="F23" i="3"/>
  <c r="G23" i="3"/>
  <c r="C21" i="3"/>
  <c r="D21" i="3"/>
  <c r="E21" i="3"/>
  <c r="F21" i="3"/>
  <c r="G21" i="3"/>
  <c r="C19" i="3"/>
  <c r="D19" i="3"/>
  <c r="E19" i="3"/>
  <c r="F19" i="3"/>
  <c r="G19" i="3"/>
  <c r="C15" i="3"/>
  <c r="D15" i="3"/>
  <c r="E15" i="3"/>
  <c r="F15" i="3"/>
  <c r="G15" i="3"/>
  <c r="C9" i="3"/>
  <c r="D9" i="3"/>
  <c r="E9" i="3"/>
  <c r="F9" i="3"/>
  <c r="G9" i="3"/>
  <c r="G34" i="1"/>
  <c r="F34" i="1"/>
  <c r="C34" i="1"/>
  <c r="D34" i="1"/>
  <c r="E34" i="1"/>
  <c r="B34" i="1"/>
  <c r="B25" i="1"/>
  <c r="C25" i="1"/>
  <c r="D25" i="1"/>
  <c r="E25" i="1"/>
  <c r="B20" i="1"/>
  <c r="C20" i="1"/>
  <c r="D20" i="1"/>
  <c r="E20" i="1"/>
  <c r="F20" i="1"/>
  <c r="C13" i="1"/>
  <c r="D13" i="1"/>
  <c r="E13" i="1"/>
  <c r="F13" i="1"/>
  <c r="F25" i="1" s="1"/>
  <c r="G13" i="1"/>
  <c r="F32" i="2" l="1"/>
  <c r="E32" i="2"/>
  <c r="D32" i="2"/>
  <c r="F35" i="1"/>
  <c r="G26" i="3"/>
  <c r="G25" i="3"/>
  <c r="G35" i="2"/>
  <c r="G37" i="1"/>
  <c r="G36" i="1"/>
  <c r="G20" i="1"/>
  <c r="G25" i="1" s="1"/>
  <c r="G35" i="1" s="1"/>
  <c r="G34" i="2" l="1"/>
  <c r="C37" i="1" l="1"/>
  <c r="D37" i="1"/>
  <c r="E37" i="1"/>
  <c r="F37" i="1"/>
  <c r="B37" i="1"/>
  <c r="B10" i="2" l="1"/>
  <c r="B14" i="2" s="1"/>
  <c r="B15" i="3"/>
  <c r="C25" i="3" l="1"/>
  <c r="B19" i="3"/>
  <c r="B9" i="3"/>
  <c r="D34" i="2"/>
  <c r="C34" i="2"/>
  <c r="B16" i="2"/>
  <c r="B13" i="1"/>
  <c r="C36" i="1" l="1"/>
  <c r="B36" i="1"/>
  <c r="B28" i="2"/>
  <c r="B32" i="2" s="1"/>
  <c r="B21" i="3"/>
  <c r="B23" i="3" s="1"/>
  <c r="B25" i="3"/>
  <c r="E25" i="3"/>
  <c r="F25" i="3"/>
  <c r="D25" i="3"/>
  <c r="E34" i="2"/>
  <c r="F34" i="2"/>
  <c r="E36" i="1"/>
  <c r="F36" i="1"/>
  <c r="D36" i="1"/>
  <c r="B34" i="2" l="1"/>
</calcChain>
</file>

<file path=xl/sharedStrings.xml><?xml version="1.0" encoding="utf-8"?>
<sst xmlns="http://schemas.openxmlformats.org/spreadsheetml/2006/main" count="100" uniqueCount="77">
  <si>
    <t>Phoenix Insurance Company Ltd.</t>
  </si>
  <si>
    <t>Revaluation Reserve</t>
  </si>
  <si>
    <t>-</t>
  </si>
  <si>
    <t>Premium on Right Share/ Share Premium</t>
  </si>
  <si>
    <t>Reserve &amp; Surplus</t>
  </si>
  <si>
    <t>Deposit Premium</t>
  </si>
  <si>
    <t>Deferred Liability For Gratuity</t>
  </si>
  <si>
    <t>Reserve For Corporate Social Responsibility (CSR)</t>
  </si>
  <si>
    <t>Liabilities &amp; Provisions</t>
  </si>
  <si>
    <t>Estimated Liability In Respect Of Outstanding Claims Whether Due Or Intimated</t>
  </si>
  <si>
    <t>Amount Due To Other Persons Or Bodies Carrying On Insurance Business</t>
  </si>
  <si>
    <t>Sundry Creditors</t>
  </si>
  <si>
    <t>Deferred Tax</t>
  </si>
  <si>
    <t>Investment (At cost)</t>
  </si>
  <si>
    <t>Inventories</t>
  </si>
  <si>
    <t>Interest, Dividend &amp; Rent Outstanding</t>
  </si>
  <si>
    <t>Amount Due From Other Persons Or Bodies Carrying On Insurance Business</t>
  </si>
  <si>
    <t>Sundry Debtors</t>
  </si>
  <si>
    <t>Cash &amp; Bank Balances</t>
  </si>
  <si>
    <t>Property, Plant &amp; Equipments / Other fixed assets</t>
  </si>
  <si>
    <t>Income Statement</t>
  </si>
  <si>
    <t>Profit/(Loss) on Sale of Shares</t>
  </si>
  <si>
    <t>Dividend Income</t>
  </si>
  <si>
    <t>Interest Income</t>
  </si>
  <si>
    <t>Other Income/ Misc Income</t>
  </si>
  <si>
    <t>Profit/Loss Transferred From:</t>
  </si>
  <si>
    <t>Fire Revenue Account</t>
  </si>
  <si>
    <t>Marine Revenue Account</t>
  </si>
  <si>
    <t>Miscellaneous Revenue Account</t>
  </si>
  <si>
    <t>Advertisement &amp; Publicity</t>
  </si>
  <si>
    <t>Promotional Expenses</t>
  </si>
  <si>
    <t>Directors Fee</t>
  </si>
  <si>
    <t>Audit Fees</t>
  </si>
  <si>
    <t>Legal &amp; Professional Fees</t>
  </si>
  <si>
    <t>Provision For Gratuity</t>
  </si>
  <si>
    <t>Donation</t>
  </si>
  <si>
    <t>Donation &amp; Subscription</t>
  </si>
  <si>
    <t>Depreciation</t>
  </si>
  <si>
    <t>Other Expenses</t>
  </si>
  <si>
    <t>Registration &amp; Renewal</t>
  </si>
  <si>
    <t>Collection From Premium &amp; Other Income</t>
  </si>
  <si>
    <t>Income Tax Paid</t>
  </si>
  <si>
    <t>Payment For Management Exp. Re-Insurance &amp; Claim</t>
  </si>
  <si>
    <t>Acquisition Of Fixed Asset</t>
  </si>
  <si>
    <t>Fixed Deposit / FDR</t>
  </si>
  <si>
    <t>Disposal Of Fixed Assets</t>
  </si>
  <si>
    <t>Investment In Share/ Purchase of Share</t>
  </si>
  <si>
    <t>Dividend Paid</t>
  </si>
  <si>
    <t xml:space="preserve">Investment </t>
  </si>
  <si>
    <t>Balance Sheet</t>
  </si>
  <si>
    <t>As at year end</t>
  </si>
  <si>
    <t>Liabilities and Capital</t>
  </si>
  <si>
    <t>Shareholders’ Equity</t>
  </si>
  <si>
    <t>Issued, Subscribed and Paid-up Capital</t>
  </si>
  <si>
    <t>Reserve or Contingency Account</t>
  </si>
  <si>
    <t>Balance of Fund &amp; Account</t>
  </si>
  <si>
    <t>Assets</t>
  </si>
  <si>
    <t>Net assets value per share</t>
  </si>
  <si>
    <t>Shares to calculate NAVPS</t>
  </si>
  <si>
    <t>Income</t>
  </si>
  <si>
    <t>Expenses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</si>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</sst>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 applyFill="1"/>
    <xf numFmtId="164" fontId="1" fillId="0" borderId="0" xfId="1" applyNumberFormat="1" applyFont="1" applyFill="1"/>
    <xf numFmtId="0" fontId="0" fillId="0" borderId="0" xfId="0" applyFont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 indent="2"/>
    </xf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right" wrapText="1"/>
    </xf>
    <xf numFmtId="0" fontId="6" fillId="0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vertical="top" wrapText="1"/>
    </xf>
    <xf numFmtId="3" fontId="1" fillId="0" borderId="0" xfId="0" applyNumberFormat="1" applyFont="1" applyFill="1" applyBorder="1" applyAlignment="1">
      <alignment vertical="top" wrapText="1"/>
    </xf>
    <xf numFmtId="4" fontId="1" fillId="0" borderId="0" xfId="0" applyNumberFormat="1" applyFont="1" applyFill="1" applyAlignment="1">
      <alignment horizontal="right" vertical="top" wrapText="1"/>
    </xf>
    <xf numFmtId="4" fontId="1" fillId="0" borderId="5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4" fontId="6" fillId="0" borderId="5" xfId="0" applyNumberFormat="1" applyFont="1" applyFill="1" applyBorder="1" applyAlignment="1">
      <alignment horizontal="right" vertical="top" wrapText="1"/>
    </xf>
    <xf numFmtId="3" fontId="6" fillId="0" borderId="0" xfId="0" applyNumberFormat="1" applyFont="1" applyFill="1" applyBorder="1" applyAlignment="1">
      <alignment vertical="top" wrapText="1"/>
    </xf>
    <xf numFmtId="4" fontId="6" fillId="0" borderId="0" xfId="0" applyNumberFormat="1" applyFont="1" applyFill="1" applyAlignment="1">
      <alignment horizontal="right" vertical="top" wrapText="1"/>
    </xf>
    <xf numFmtId="3" fontId="0" fillId="0" borderId="0" xfId="0" applyNumberFormat="1" applyFont="1"/>
    <xf numFmtId="164" fontId="1" fillId="0" borderId="0" xfId="1" applyNumberFormat="1" applyFont="1" applyFill="1" applyBorder="1" applyAlignment="1">
      <alignment vertical="top" wrapText="1"/>
    </xf>
    <xf numFmtId="2" fontId="6" fillId="0" borderId="7" xfId="0" applyNumberFormat="1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4" fontId="7" fillId="0" borderId="0" xfId="0" applyNumberFormat="1" applyFont="1" applyFill="1" applyAlignment="1">
      <alignment horizontal="righ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4" fontId="8" fillId="0" borderId="0" xfId="0" applyNumberFormat="1" applyFont="1" applyFill="1" applyAlignment="1">
      <alignment horizontal="right" vertical="top" wrapText="1"/>
    </xf>
    <xf numFmtId="4" fontId="8" fillId="0" borderId="5" xfId="0" applyNumberFormat="1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2" fontId="8" fillId="0" borderId="7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4" fontId="5" fillId="0" borderId="0" xfId="0" applyNumberFormat="1" applyFont="1" applyFill="1" applyAlignment="1">
      <alignment horizontal="right" vertical="top" wrapText="1"/>
    </xf>
    <xf numFmtId="4" fontId="5" fillId="0" borderId="5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4" fontId="9" fillId="0" borderId="0" xfId="0" applyNumberFormat="1" applyFont="1" applyFill="1" applyAlignment="1">
      <alignment horizontal="right" vertical="top" wrapText="1"/>
    </xf>
    <xf numFmtId="4" fontId="9" fillId="0" borderId="5" xfId="0" applyNumberFormat="1" applyFont="1" applyFill="1" applyBorder="1" applyAlignment="1">
      <alignment horizontal="right" vertical="top" wrapText="1"/>
    </xf>
    <xf numFmtId="0" fontId="9" fillId="0" borderId="6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2" fontId="9" fillId="0" borderId="7" xfId="0" applyNumberFormat="1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right" wrapText="1"/>
    </xf>
    <xf numFmtId="0" fontId="0" fillId="0" borderId="3" xfId="0" applyFont="1" applyFill="1" applyBorder="1" applyAlignment="1">
      <alignment horizontal="right" wrapText="1"/>
    </xf>
    <xf numFmtId="0" fontId="0" fillId="0" borderId="4" xfId="0" applyFont="1" applyFill="1" applyBorder="1" applyAlignment="1">
      <alignment vertical="top" wrapText="1"/>
    </xf>
    <xf numFmtId="164" fontId="0" fillId="0" borderId="0" xfId="1" applyNumberFormat="1" applyFont="1" applyFill="1" applyBorder="1" applyAlignment="1">
      <alignment vertical="top" wrapText="1"/>
    </xf>
    <xf numFmtId="164" fontId="0" fillId="0" borderId="0" xfId="1" applyNumberFormat="1" applyFont="1" applyFill="1" applyAlignment="1">
      <alignment horizontal="right" vertical="top" wrapText="1"/>
    </xf>
    <xf numFmtId="164" fontId="0" fillId="0" borderId="5" xfId="1" applyNumberFormat="1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vertical="top" wrapText="1"/>
    </xf>
    <xf numFmtId="164" fontId="3" fillId="0" borderId="0" xfId="1" applyNumberFormat="1" applyFont="1" applyFill="1" applyBorder="1" applyAlignment="1">
      <alignment vertical="top" wrapText="1"/>
    </xf>
    <xf numFmtId="2" fontId="3" fillId="0" borderId="7" xfId="0" applyNumberFormat="1" applyFont="1" applyFill="1" applyBorder="1" applyAlignment="1">
      <alignment horizontal="right" vertical="top" wrapText="1"/>
    </xf>
    <xf numFmtId="0" fontId="7" fillId="0" borderId="0" xfId="0" applyFont="1" applyFill="1" applyAlignment="1">
      <alignment horizontal="right" vertical="top" wrapText="1"/>
    </xf>
    <xf numFmtId="0" fontId="7" fillId="0" borderId="5" xfId="0" applyFont="1" applyFill="1" applyBorder="1" applyAlignment="1">
      <alignment horizontal="right" vertical="top" wrapText="1"/>
    </xf>
    <xf numFmtId="3" fontId="8" fillId="0" borderId="0" xfId="0" applyNumberFormat="1" applyFont="1" applyFill="1" applyAlignment="1">
      <alignment horizontal="right" vertical="top" wrapText="1"/>
    </xf>
    <xf numFmtId="4" fontId="10" fillId="2" borderId="8" xfId="0" applyNumberFormat="1" applyFont="1" applyFill="1" applyBorder="1" applyAlignment="1">
      <alignment horizontal="right" vertical="top" wrapText="1"/>
    </xf>
    <xf numFmtId="4" fontId="10" fillId="2" borderId="9" xfId="0" applyNumberFormat="1" applyFont="1" applyFill="1" applyBorder="1" applyAlignment="1">
      <alignment horizontal="right" vertical="top" wrapText="1"/>
    </xf>
    <xf numFmtId="164" fontId="1" fillId="0" borderId="0" xfId="1" applyNumberFormat="1" applyFont="1" applyFill="1" applyAlignment="1">
      <alignment horizontal="right" vertical="top" wrapText="1"/>
    </xf>
    <xf numFmtId="164" fontId="1" fillId="0" borderId="5" xfId="1" applyNumberFormat="1" applyFont="1" applyFill="1" applyBorder="1" applyAlignment="1">
      <alignment horizontal="right" vertical="top" wrapText="1"/>
    </xf>
    <xf numFmtId="164" fontId="6" fillId="0" borderId="0" xfId="1" applyNumberFormat="1" applyFont="1" applyFill="1" applyBorder="1" applyAlignment="1">
      <alignment vertical="top" wrapText="1"/>
    </xf>
    <xf numFmtId="164" fontId="6" fillId="0" borderId="7" xfId="1" applyNumberFormat="1" applyFont="1" applyFill="1" applyBorder="1" applyAlignment="1">
      <alignment vertical="top" wrapText="1"/>
    </xf>
    <xf numFmtId="0" fontId="3" fillId="0" borderId="0" xfId="0" applyFont="1"/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8" fillId="0" borderId="1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1" fillId="0" borderId="0" xfId="0" applyFont="1"/>
    <xf numFmtId="0" fontId="12" fillId="0" borderId="4" xfId="0" applyFont="1" applyFill="1" applyBorder="1" applyAlignment="1">
      <alignment vertical="top" wrapText="1"/>
    </xf>
    <xf numFmtId="0" fontId="3" fillId="0" borderId="10" xfId="0" applyFont="1" applyBorder="1" applyAlignment="1">
      <alignment horizontal="left"/>
    </xf>
    <xf numFmtId="0" fontId="13" fillId="0" borderId="4" xfId="0" applyFont="1" applyFill="1" applyBorder="1" applyAlignment="1">
      <alignment vertical="top" wrapText="1"/>
    </xf>
    <xf numFmtId="0" fontId="3" fillId="0" borderId="10" xfId="0" applyFont="1" applyBorder="1"/>
    <xf numFmtId="0" fontId="8" fillId="0" borderId="0" xfId="0" applyFont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right" wrapText="1"/>
    </xf>
    <xf numFmtId="0" fontId="0" fillId="0" borderId="5" xfId="0" applyFont="1" applyFill="1" applyBorder="1" applyAlignment="1">
      <alignment horizontal="right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Border="1"/>
    <xf numFmtId="0" fontId="3" fillId="0" borderId="12" xfId="0" applyFont="1" applyBorder="1"/>
    <xf numFmtId="3" fontId="3" fillId="0" borderId="0" xfId="0" applyNumberFormat="1" applyFont="1"/>
    <xf numFmtId="4" fontId="1" fillId="0" borderId="0" xfId="0" applyNumberFormat="1" applyFont="1" applyFill="1" applyBorder="1" applyAlignment="1">
      <alignment horizontal="right" vertical="top" wrapText="1"/>
    </xf>
    <xf numFmtId="3" fontId="0" fillId="0" borderId="0" xfId="0" applyNumberFormat="1" applyFont="1" applyFill="1" applyBorder="1"/>
    <xf numFmtId="164" fontId="0" fillId="0" borderId="0" xfId="1" applyNumberFormat="1" applyFont="1" applyFill="1" applyBorder="1" applyAlignment="1">
      <alignment horizontal="right" vertical="top" wrapText="1"/>
    </xf>
    <xf numFmtId="3" fontId="1" fillId="0" borderId="0" xfId="0" applyNumberFormat="1" applyFont="1" applyFill="1"/>
    <xf numFmtId="0" fontId="0" fillId="0" borderId="0" xfId="0" applyFont="1" applyBorder="1"/>
    <xf numFmtId="164" fontId="2" fillId="0" borderId="0" xfId="1" applyNumberFormat="1" applyFont="1" applyFill="1" applyBorder="1" applyAlignment="1">
      <alignment vertical="top" wrapText="1"/>
    </xf>
    <xf numFmtId="164" fontId="2" fillId="0" borderId="0" xfId="1" applyNumberFormat="1" applyFont="1" applyFill="1" applyAlignment="1">
      <alignment horizontal="right" vertical="top" wrapText="1"/>
    </xf>
    <xf numFmtId="164" fontId="2" fillId="0" borderId="5" xfId="1" applyNumberFormat="1" applyFont="1" applyFill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pane xSplit="1" ySplit="4" topLeftCell="B23" activePane="bottomRight" state="frozen"/>
      <selection pane="topRight" activeCell="B1" sqref="B1"/>
      <selection pane="bottomLeft" activeCell="A5" sqref="A5"/>
      <selection pane="bottomRight" activeCell="B34" sqref="B34"/>
    </sheetView>
  </sheetViews>
  <sheetFormatPr defaultRowHeight="15" x14ac:dyDescent="0.25"/>
  <cols>
    <col min="1" max="1" width="48.140625" style="3" customWidth="1"/>
    <col min="2" max="2" width="18.28515625" style="3" customWidth="1"/>
    <col min="3" max="3" width="17.42578125" style="3" customWidth="1"/>
    <col min="4" max="4" width="19.28515625" style="3" bestFit="1" customWidth="1"/>
    <col min="5" max="6" width="15.42578125" style="3" bestFit="1" customWidth="1"/>
    <col min="7" max="7" width="13.85546875" style="3" bestFit="1" customWidth="1"/>
    <col min="8" max="16384" width="9.140625" style="3"/>
  </cols>
  <sheetData>
    <row r="1" spans="1:7" ht="18.75" x14ac:dyDescent="0.3">
      <c r="A1" s="4" t="s">
        <v>0</v>
      </c>
      <c r="B1" s="4"/>
      <c r="C1" s="4"/>
    </row>
    <row r="2" spans="1:7" x14ac:dyDescent="0.25">
      <c r="A2" s="69" t="s">
        <v>49</v>
      </c>
    </row>
    <row r="3" spans="1:7" ht="15.75" thickBot="1" x14ac:dyDescent="0.3">
      <c r="A3" s="69" t="s">
        <v>50</v>
      </c>
    </row>
    <row r="4" spans="1:7" x14ac:dyDescent="0.25">
      <c r="A4" s="6"/>
      <c r="B4" s="7">
        <v>2013</v>
      </c>
      <c r="C4" s="7">
        <v>2014</v>
      </c>
      <c r="D4" s="8">
        <v>2015</v>
      </c>
      <c r="E4" s="8">
        <v>2016</v>
      </c>
      <c r="F4" s="9">
        <v>2017</v>
      </c>
      <c r="G4" s="71">
        <v>2018</v>
      </c>
    </row>
    <row r="5" spans="1:7" ht="15.75" x14ac:dyDescent="0.25">
      <c r="A5" s="73" t="s">
        <v>51</v>
      </c>
      <c r="B5" s="70"/>
      <c r="C5" s="70"/>
      <c r="D5" s="71"/>
      <c r="E5" s="71"/>
      <c r="F5" s="72"/>
    </row>
    <row r="6" spans="1:7" ht="15.75" x14ac:dyDescent="0.25">
      <c r="A6" s="74"/>
      <c r="B6" s="70"/>
      <c r="C6" s="70"/>
      <c r="D6" s="71"/>
      <c r="E6" s="71"/>
      <c r="F6" s="72"/>
    </row>
    <row r="7" spans="1:7" x14ac:dyDescent="0.25">
      <c r="A7" s="75" t="s">
        <v>52</v>
      </c>
      <c r="B7" s="70"/>
      <c r="C7" s="70"/>
      <c r="D7" s="71"/>
      <c r="E7" s="71"/>
      <c r="F7" s="72"/>
    </row>
    <row r="8" spans="1:7" x14ac:dyDescent="0.25">
      <c r="A8" s="76" t="s">
        <v>53</v>
      </c>
      <c r="B8" s="11">
        <v>403415720</v>
      </c>
      <c r="C8" s="11">
        <v>403415720</v>
      </c>
      <c r="D8" s="12">
        <v>403415720</v>
      </c>
      <c r="E8" s="12">
        <v>403415720</v>
      </c>
      <c r="F8" s="13">
        <v>403415720</v>
      </c>
      <c r="G8" s="22">
        <v>403415720</v>
      </c>
    </row>
    <row r="9" spans="1:7" x14ac:dyDescent="0.25">
      <c r="A9" s="76" t="s">
        <v>1</v>
      </c>
      <c r="B9" s="14"/>
      <c r="C9" s="14"/>
      <c r="D9" s="12">
        <v>844996586</v>
      </c>
      <c r="E9" s="12">
        <v>992976145</v>
      </c>
      <c r="F9" s="15" t="s">
        <v>2</v>
      </c>
    </row>
    <row r="10" spans="1:7" x14ac:dyDescent="0.25">
      <c r="A10" s="76" t="s">
        <v>3</v>
      </c>
      <c r="B10" s="11">
        <v>897121</v>
      </c>
      <c r="C10" s="11">
        <v>897121</v>
      </c>
      <c r="D10" s="12">
        <v>897121</v>
      </c>
      <c r="E10" s="12">
        <v>897121</v>
      </c>
      <c r="F10" s="13">
        <v>897121</v>
      </c>
      <c r="G10" s="22">
        <v>897121</v>
      </c>
    </row>
    <row r="11" spans="1:7" x14ac:dyDescent="0.25">
      <c r="A11" s="76" t="s">
        <v>54</v>
      </c>
      <c r="B11" s="17"/>
      <c r="C11" s="17"/>
      <c r="D11" s="18" t="s">
        <v>2</v>
      </c>
      <c r="E11" s="18" t="s">
        <v>2</v>
      </c>
      <c r="F11" s="19">
        <v>1303674237</v>
      </c>
      <c r="G11" s="87">
        <v>1088833506</v>
      </c>
    </row>
    <row r="12" spans="1:7" x14ac:dyDescent="0.25">
      <c r="A12" s="10" t="s">
        <v>4</v>
      </c>
      <c r="B12" s="11">
        <v>1043692422</v>
      </c>
      <c r="C12" s="11">
        <v>912027602</v>
      </c>
      <c r="D12" s="18" t="s">
        <v>2</v>
      </c>
      <c r="E12" s="18" t="s">
        <v>2</v>
      </c>
      <c r="F12" s="13"/>
      <c r="G12" s="22"/>
    </row>
    <row r="13" spans="1:7" x14ac:dyDescent="0.25">
      <c r="A13" s="16"/>
      <c r="B13" s="20">
        <f>SUM(B8:B12)</f>
        <v>1448005263</v>
      </c>
      <c r="C13" s="20">
        <f t="shared" ref="C13:G13" si="0">SUM(C8:C12)</f>
        <v>1316340443</v>
      </c>
      <c r="D13" s="20">
        <f t="shared" si="0"/>
        <v>1249309427</v>
      </c>
      <c r="E13" s="20">
        <f t="shared" si="0"/>
        <v>1397288986</v>
      </c>
      <c r="F13" s="20">
        <f t="shared" si="0"/>
        <v>1707987078</v>
      </c>
      <c r="G13" s="20">
        <f t="shared" si="0"/>
        <v>1493146347</v>
      </c>
    </row>
    <row r="14" spans="1:7" x14ac:dyDescent="0.25">
      <c r="A14" s="16"/>
      <c r="B14" s="20"/>
      <c r="C14" s="20"/>
      <c r="D14" s="21"/>
      <c r="E14" s="21"/>
      <c r="F14" s="19"/>
    </row>
    <row r="15" spans="1:7" x14ac:dyDescent="0.25">
      <c r="A15" s="76" t="s">
        <v>55</v>
      </c>
      <c r="B15" s="20">
        <v>158482955</v>
      </c>
      <c r="C15" s="20">
        <v>146736155</v>
      </c>
      <c r="D15" s="21">
        <v>157611947</v>
      </c>
      <c r="E15" s="21">
        <v>152305145</v>
      </c>
      <c r="F15" s="19">
        <v>182413044</v>
      </c>
      <c r="G15" s="87">
        <v>176204829</v>
      </c>
    </row>
    <row r="16" spans="1:7" x14ac:dyDescent="0.25">
      <c r="A16" s="76" t="s">
        <v>5</v>
      </c>
      <c r="B16" s="20">
        <v>23923211</v>
      </c>
      <c r="C16" s="20">
        <v>20320456</v>
      </c>
      <c r="D16" s="21">
        <v>27325630</v>
      </c>
      <c r="E16" s="21">
        <v>26572328</v>
      </c>
      <c r="F16" s="19">
        <v>33166571</v>
      </c>
      <c r="G16" s="87">
        <v>37610390</v>
      </c>
    </row>
    <row r="17" spans="1:7" x14ac:dyDescent="0.25">
      <c r="A17" s="76" t="s">
        <v>6</v>
      </c>
      <c r="B17" s="20">
        <v>15625270</v>
      </c>
      <c r="C17" s="20">
        <v>17728164</v>
      </c>
      <c r="D17" s="21">
        <v>18714682</v>
      </c>
      <c r="E17" s="21">
        <v>16416676</v>
      </c>
      <c r="F17" s="19">
        <v>19443584</v>
      </c>
      <c r="G17" s="87">
        <v>23829640</v>
      </c>
    </row>
    <row r="18" spans="1:7" x14ac:dyDescent="0.25">
      <c r="A18" s="76" t="s">
        <v>7</v>
      </c>
      <c r="B18" s="20">
        <v>1757036</v>
      </c>
      <c r="C18" s="20">
        <v>3027036</v>
      </c>
      <c r="D18" s="21">
        <v>3165536</v>
      </c>
      <c r="E18" s="21">
        <v>2840026</v>
      </c>
      <c r="F18" s="19">
        <v>3040026</v>
      </c>
      <c r="G18" s="87">
        <v>3440026</v>
      </c>
    </row>
    <row r="19" spans="1:7" x14ac:dyDescent="0.25">
      <c r="A19" s="76"/>
      <c r="B19" s="20"/>
      <c r="C19" s="20"/>
      <c r="D19" s="21"/>
      <c r="E19" s="21"/>
      <c r="F19" s="19"/>
    </row>
    <row r="20" spans="1:7" x14ac:dyDescent="0.25">
      <c r="A20" s="76" t="s">
        <v>8</v>
      </c>
      <c r="B20" s="87">
        <f t="shared" ref="B20:F20" si="1">SUM(B21:B24)</f>
        <v>236657067</v>
      </c>
      <c r="C20" s="87">
        <f t="shared" si="1"/>
        <v>272312813</v>
      </c>
      <c r="D20" s="87">
        <f t="shared" si="1"/>
        <v>343776724</v>
      </c>
      <c r="E20" s="87">
        <f t="shared" si="1"/>
        <v>348182913</v>
      </c>
      <c r="F20" s="87">
        <f t="shared" si="1"/>
        <v>418752490</v>
      </c>
      <c r="G20" s="87">
        <f>SUM(G21:G24)</f>
        <v>477336744</v>
      </c>
    </row>
    <row r="21" spans="1:7" ht="30" x14ac:dyDescent="0.25">
      <c r="A21" s="10" t="s">
        <v>9</v>
      </c>
      <c r="B21" s="11">
        <v>44639046</v>
      </c>
      <c r="C21" s="11">
        <v>53262406</v>
      </c>
      <c r="D21" s="12">
        <v>30160669</v>
      </c>
      <c r="E21" s="12">
        <v>50049113</v>
      </c>
      <c r="F21" s="13">
        <v>87352749</v>
      </c>
      <c r="G21" s="22">
        <v>70861411</v>
      </c>
    </row>
    <row r="22" spans="1:7" ht="30" x14ac:dyDescent="0.25">
      <c r="A22" s="10" t="s">
        <v>10</v>
      </c>
      <c r="B22" s="11">
        <v>59372707</v>
      </c>
      <c r="C22" s="11">
        <v>36220219</v>
      </c>
      <c r="D22" s="12">
        <v>79150685</v>
      </c>
      <c r="E22" s="12">
        <v>55788670</v>
      </c>
      <c r="F22" s="13">
        <v>62038156</v>
      </c>
      <c r="G22" s="22">
        <v>39329872</v>
      </c>
    </row>
    <row r="23" spans="1:7" x14ac:dyDescent="0.25">
      <c r="A23" s="10" t="s">
        <v>11</v>
      </c>
      <c r="B23" s="11">
        <v>132645314</v>
      </c>
      <c r="C23" s="11">
        <v>181830188</v>
      </c>
      <c r="D23" s="12">
        <v>220947304</v>
      </c>
      <c r="E23" s="12">
        <v>228262515</v>
      </c>
      <c r="F23" s="13">
        <v>256944489</v>
      </c>
      <c r="G23" s="22">
        <v>295915382</v>
      </c>
    </row>
    <row r="24" spans="1:7" x14ac:dyDescent="0.25">
      <c r="A24" s="10" t="s">
        <v>12</v>
      </c>
      <c r="B24" s="14"/>
      <c r="C24" s="11">
        <v>1000000</v>
      </c>
      <c r="D24" s="12">
        <v>13518066</v>
      </c>
      <c r="E24" s="12">
        <v>14082615</v>
      </c>
      <c r="F24" s="13">
        <v>12417096</v>
      </c>
      <c r="G24" s="22">
        <v>71230079</v>
      </c>
    </row>
    <row r="25" spans="1:7" x14ac:dyDescent="0.25">
      <c r="A25" s="16"/>
      <c r="B25" s="87">
        <f t="shared" ref="B25:F25" si="2">B13+B15+B16+B17+B18+B20</f>
        <v>1884450802</v>
      </c>
      <c r="C25" s="87">
        <f t="shared" si="2"/>
        <v>1776465067</v>
      </c>
      <c r="D25" s="87">
        <f t="shared" si="2"/>
        <v>1799903946</v>
      </c>
      <c r="E25" s="87">
        <f t="shared" si="2"/>
        <v>1943606074</v>
      </c>
      <c r="F25" s="87">
        <f t="shared" si="2"/>
        <v>2364802793</v>
      </c>
      <c r="G25" s="87">
        <f>G13+G15+G16+G17+G18+G20</f>
        <v>2211567976</v>
      </c>
    </row>
    <row r="26" spans="1:7" x14ac:dyDescent="0.25">
      <c r="A26" s="77" t="s">
        <v>56</v>
      </c>
      <c r="B26" s="20"/>
      <c r="C26" s="20"/>
      <c r="D26" s="21"/>
      <c r="E26" s="21"/>
      <c r="F26" s="19"/>
    </row>
    <row r="27" spans="1:7" x14ac:dyDescent="0.25">
      <c r="A27" s="78" t="s">
        <v>13</v>
      </c>
      <c r="B27" s="20">
        <v>722375901</v>
      </c>
      <c r="C27" s="20">
        <v>557603256</v>
      </c>
      <c r="D27" s="21">
        <v>475573458</v>
      </c>
      <c r="E27" s="21">
        <v>597678947</v>
      </c>
      <c r="F27" s="19">
        <v>898539681</v>
      </c>
      <c r="G27" s="22">
        <v>713947976</v>
      </c>
    </row>
    <row r="28" spans="1:7" x14ac:dyDescent="0.25">
      <c r="A28" s="10" t="s">
        <v>14</v>
      </c>
      <c r="B28" s="22">
        <v>1996455</v>
      </c>
      <c r="C28" s="11">
        <v>1958078</v>
      </c>
      <c r="D28" s="12">
        <v>1505906</v>
      </c>
      <c r="E28" s="12">
        <v>1078670</v>
      </c>
      <c r="F28" s="13">
        <v>1147253</v>
      </c>
      <c r="G28" s="88">
        <v>1215785</v>
      </c>
    </row>
    <row r="29" spans="1:7" x14ac:dyDescent="0.25">
      <c r="A29" s="10" t="s">
        <v>15</v>
      </c>
      <c r="B29" s="22">
        <v>1512500</v>
      </c>
      <c r="C29" s="11">
        <v>1512500</v>
      </c>
      <c r="D29" s="12">
        <v>1512500</v>
      </c>
      <c r="E29" s="12">
        <v>1512500</v>
      </c>
      <c r="F29" s="13">
        <v>1512500</v>
      </c>
      <c r="G29" s="88">
        <v>1512500</v>
      </c>
    </row>
    <row r="30" spans="1:7" ht="30" x14ac:dyDescent="0.25">
      <c r="A30" s="10" t="s">
        <v>16</v>
      </c>
      <c r="B30" s="22">
        <v>133686239</v>
      </c>
      <c r="C30" s="23">
        <v>131515539</v>
      </c>
      <c r="D30" s="12">
        <v>168388007</v>
      </c>
      <c r="E30" s="12">
        <v>195720152</v>
      </c>
      <c r="F30" s="13">
        <v>260952287</v>
      </c>
      <c r="G30" s="88">
        <v>261463747</v>
      </c>
    </row>
    <row r="31" spans="1:7" x14ac:dyDescent="0.25">
      <c r="A31" s="10" t="s">
        <v>17</v>
      </c>
      <c r="B31" s="22">
        <v>294228301</v>
      </c>
      <c r="C31" s="11">
        <v>346311354</v>
      </c>
      <c r="D31" s="12">
        <v>343548148</v>
      </c>
      <c r="E31" s="12">
        <v>394490283</v>
      </c>
      <c r="F31" s="13">
        <v>424340660</v>
      </c>
      <c r="G31" s="88">
        <v>460500555</v>
      </c>
    </row>
    <row r="32" spans="1:7" x14ac:dyDescent="0.25">
      <c r="A32" s="10" t="s">
        <v>18</v>
      </c>
      <c r="B32" s="22">
        <v>429115850</v>
      </c>
      <c r="C32" s="11">
        <v>444237780</v>
      </c>
      <c r="D32" s="12">
        <v>472064140</v>
      </c>
      <c r="E32" s="12">
        <v>427232191</v>
      </c>
      <c r="F32" s="13">
        <v>465921658</v>
      </c>
      <c r="G32" s="88">
        <v>470123276</v>
      </c>
    </row>
    <row r="33" spans="1:7" x14ac:dyDescent="0.25">
      <c r="A33" s="10" t="s">
        <v>19</v>
      </c>
      <c r="B33" s="22">
        <v>301535556</v>
      </c>
      <c r="C33" s="11">
        <v>293326560</v>
      </c>
      <c r="D33" s="12">
        <v>337311787</v>
      </c>
      <c r="E33" s="12">
        <v>325893331</v>
      </c>
      <c r="F33" s="13">
        <v>312388754</v>
      </c>
      <c r="G33" s="22">
        <v>302804138</v>
      </c>
    </row>
    <row r="34" spans="1:7" x14ac:dyDescent="0.25">
      <c r="A34" s="16"/>
      <c r="B34" s="22">
        <f>SUM(B27:B33)</f>
        <v>1884450802</v>
      </c>
      <c r="C34" s="22">
        <f t="shared" ref="C34:E34" si="3">SUM(C27:C33)</f>
        <v>1776465067</v>
      </c>
      <c r="D34" s="22">
        <f t="shared" si="3"/>
        <v>1799903946</v>
      </c>
      <c r="E34" s="22">
        <f t="shared" si="3"/>
        <v>1943606074</v>
      </c>
      <c r="F34" s="22">
        <f>SUM(F27:F33)</f>
        <v>2364802793</v>
      </c>
      <c r="G34" s="22">
        <f>SUM(G27:G33)-1</f>
        <v>2211567976</v>
      </c>
    </row>
    <row r="35" spans="1:7" x14ac:dyDescent="0.25">
      <c r="A35" s="16"/>
      <c r="B35" s="20">
        <f t="shared" ref="B35:E35" si="4">B25-B34</f>
        <v>0</v>
      </c>
      <c r="C35" s="20">
        <f t="shared" si="4"/>
        <v>0</v>
      </c>
      <c r="D35" s="20">
        <f t="shared" si="4"/>
        <v>0</v>
      </c>
      <c r="E35" s="20">
        <f t="shared" si="4"/>
        <v>0</v>
      </c>
      <c r="F35" s="20">
        <f t="shared" ref="F35:G35" si="5">F25-F34</f>
        <v>0</v>
      </c>
      <c r="G35" s="20">
        <f t="shared" si="5"/>
        <v>0</v>
      </c>
    </row>
    <row r="36" spans="1:7" ht="15.75" thickBot="1" x14ac:dyDescent="0.3">
      <c r="A36" s="79" t="s">
        <v>57</v>
      </c>
      <c r="B36" s="24">
        <f t="shared" ref="B36:C36" si="6">B13/(B8/10)</f>
        <v>35.893625141826405</v>
      </c>
      <c r="C36" s="24">
        <f t="shared" si="6"/>
        <v>32.629874785246344</v>
      </c>
      <c r="D36" s="24">
        <f>D13/(D8/10)</f>
        <v>30.968288171814425</v>
      </c>
      <c r="E36" s="24">
        <f t="shared" ref="E36:G36" si="7">E13/(E8/10)</f>
        <v>34.636453581927846</v>
      </c>
      <c r="F36" s="24">
        <f t="shared" si="7"/>
        <v>42.338138880656409</v>
      </c>
      <c r="G36" s="24">
        <f t="shared" si="7"/>
        <v>37.012597005391861</v>
      </c>
    </row>
    <row r="37" spans="1:7" ht="15.75" x14ac:dyDescent="0.25">
      <c r="A37" s="79" t="s">
        <v>58</v>
      </c>
      <c r="B37" s="26">
        <f>B8/10</f>
        <v>40341572</v>
      </c>
      <c r="C37" s="26">
        <f t="shared" ref="C37:G37" si="8">C8/10</f>
        <v>40341572</v>
      </c>
      <c r="D37" s="26">
        <f t="shared" si="8"/>
        <v>40341572</v>
      </c>
      <c r="E37" s="26">
        <f t="shared" si="8"/>
        <v>40341572</v>
      </c>
      <c r="F37" s="26">
        <f t="shared" si="8"/>
        <v>40341572</v>
      </c>
      <c r="G37" s="26">
        <f t="shared" si="8"/>
        <v>40341572</v>
      </c>
    </row>
    <row r="38" spans="1:7" ht="15.75" x14ac:dyDescent="0.25">
      <c r="A38" s="25"/>
      <c r="B38" s="26"/>
      <c r="C38" s="26"/>
      <c r="D38" s="27"/>
      <c r="E38" s="27"/>
      <c r="F38" s="28"/>
    </row>
    <row r="39" spans="1:7" ht="15.75" x14ac:dyDescent="0.25">
      <c r="A39" s="25"/>
      <c r="B39" s="26"/>
      <c r="C39" s="26"/>
      <c r="D39" s="27"/>
      <c r="E39" s="27"/>
      <c r="F39" s="28"/>
    </row>
    <row r="40" spans="1:7" ht="15.75" x14ac:dyDescent="0.25">
      <c r="A40" s="25"/>
      <c r="B40" s="26"/>
      <c r="C40" s="26"/>
      <c r="D40" s="27"/>
      <c r="E40" s="27"/>
      <c r="F40" s="28"/>
    </row>
    <row r="41" spans="1:7" ht="15.75" x14ac:dyDescent="0.25">
      <c r="A41" s="29"/>
      <c r="B41" s="30"/>
      <c r="C41" s="30"/>
      <c r="D41" s="31"/>
      <c r="E41" s="31"/>
      <c r="F41" s="32"/>
    </row>
    <row r="42" spans="1:7" ht="16.5" thickBot="1" x14ac:dyDescent="0.3">
      <c r="A42" s="33"/>
      <c r="B42" s="34"/>
      <c r="C42" s="34"/>
      <c r="D42" s="35"/>
      <c r="E42" s="35"/>
      <c r="F42" s="35"/>
    </row>
    <row r="43" spans="1:7" ht="15.75" x14ac:dyDescent="0.25">
      <c r="A43" s="36"/>
      <c r="B43" s="37"/>
      <c r="C43" s="37"/>
      <c r="D43" s="38"/>
      <c r="E43" s="38"/>
      <c r="F43" s="39"/>
    </row>
    <row r="44" spans="1:7" ht="15.75" x14ac:dyDescent="0.25">
      <c r="A44" s="36"/>
      <c r="B44" s="37"/>
      <c r="C44" s="37"/>
      <c r="D44" s="38"/>
      <c r="E44" s="38"/>
      <c r="F44" s="39"/>
    </row>
    <row r="45" spans="1:7" ht="15.75" x14ac:dyDescent="0.25">
      <c r="A45" s="36"/>
      <c r="B45" s="37"/>
      <c r="C45" s="37"/>
      <c r="D45" s="40"/>
      <c r="E45" s="38"/>
      <c r="F45" s="41"/>
    </row>
    <row r="46" spans="1:7" ht="15.75" x14ac:dyDescent="0.25">
      <c r="A46" s="36"/>
      <c r="B46" s="37"/>
      <c r="C46" s="37"/>
      <c r="D46" s="38"/>
      <c r="E46" s="38"/>
      <c r="F46" s="39"/>
    </row>
    <row r="47" spans="1:7" ht="15.75" x14ac:dyDescent="0.25">
      <c r="A47" s="42"/>
      <c r="B47" s="43"/>
      <c r="C47" s="43"/>
      <c r="D47" s="44"/>
      <c r="E47" s="44"/>
      <c r="F47" s="45"/>
    </row>
    <row r="48" spans="1:7" ht="16.5" thickBot="1" x14ac:dyDescent="0.3">
      <c r="A48" s="46"/>
      <c r="B48" s="47"/>
      <c r="C48" s="47"/>
      <c r="D48" s="48"/>
      <c r="E48" s="48"/>
      <c r="F48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F32" sqref="F32"/>
    </sheetView>
  </sheetViews>
  <sheetFormatPr defaultRowHeight="15" x14ac:dyDescent="0.25"/>
  <cols>
    <col min="1" max="1" width="38.28515625" style="3" bestFit="1" customWidth="1"/>
    <col min="2" max="3" width="17.5703125" style="3" customWidth="1"/>
    <col min="4" max="6" width="17.28515625" style="3" bestFit="1" customWidth="1"/>
    <col min="7" max="7" width="14.28515625" style="3" bestFit="1" customWidth="1"/>
    <col min="8" max="16384" width="9.140625" style="3"/>
  </cols>
  <sheetData>
    <row r="1" spans="1:7" ht="18.75" x14ac:dyDescent="0.3">
      <c r="A1" s="4" t="s">
        <v>0</v>
      </c>
      <c r="B1" s="4"/>
      <c r="C1" s="4"/>
    </row>
    <row r="2" spans="1:7" ht="15.75" x14ac:dyDescent="0.25">
      <c r="A2" s="80" t="s">
        <v>20</v>
      </c>
    </row>
    <row r="3" spans="1:7" ht="15.75" thickBot="1" x14ac:dyDescent="0.3">
      <c r="A3" s="69" t="s">
        <v>50</v>
      </c>
    </row>
    <row r="4" spans="1:7" x14ac:dyDescent="0.25">
      <c r="A4" s="49"/>
      <c r="B4" s="50">
        <v>2013</v>
      </c>
      <c r="C4" s="50">
        <v>2014</v>
      </c>
      <c r="D4" s="51">
        <v>2015</v>
      </c>
      <c r="E4" s="51">
        <v>2016</v>
      </c>
      <c r="F4" s="52">
        <v>2017</v>
      </c>
      <c r="G4" s="82">
        <v>2018</v>
      </c>
    </row>
    <row r="5" spans="1:7" x14ac:dyDescent="0.25">
      <c r="A5" s="84" t="s">
        <v>59</v>
      </c>
      <c r="B5" s="81"/>
      <c r="C5" s="81"/>
      <c r="D5" s="82"/>
      <c r="E5" s="82"/>
      <c r="F5" s="83"/>
    </row>
    <row r="6" spans="1:7" x14ac:dyDescent="0.25">
      <c r="A6" s="53" t="s">
        <v>21</v>
      </c>
      <c r="B6" s="54"/>
      <c r="C6" s="54"/>
      <c r="D6" s="55" t="s">
        <v>2</v>
      </c>
      <c r="E6" s="55" t="s">
        <v>2</v>
      </c>
      <c r="F6" s="56">
        <v>40899725</v>
      </c>
    </row>
    <row r="7" spans="1:7" x14ac:dyDescent="0.25">
      <c r="A7" s="53" t="s">
        <v>22</v>
      </c>
      <c r="B7" s="54">
        <v>3141496</v>
      </c>
      <c r="C7" s="54">
        <v>30528326</v>
      </c>
      <c r="D7" s="55">
        <v>39779139</v>
      </c>
      <c r="E7" s="55">
        <v>41611689</v>
      </c>
      <c r="F7" s="56">
        <v>38893090</v>
      </c>
      <c r="G7" s="90">
        <v>36845605</v>
      </c>
    </row>
    <row r="8" spans="1:7" x14ac:dyDescent="0.25">
      <c r="A8" s="53" t="s">
        <v>23</v>
      </c>
      <c r="B8" s="54">
        <v>27862430</v>
      </c>
      <c r="C8" s="54">
        <v>25726109</v>
      </c>
      <c r="D8" s="55">
        <v>28640225</v>
      </c>
      <c r="E8" s="55">
        <v>23213240</v>
      </c>
      <c r="F8" s="56">
        <v>14806314</v>
      </c>
      <c r="G8" s="90">
        <v>15634757</v>
      </c>
    </row>
    <row r="9" spans="1:7" x14ac:dyDescent="0.25">
      <c r="A9" s="53" t="s">
        <v>24</v>
      </c>
      <c r="B9" s="54">
        <v>13375000</v>
      </c>
      <c r="C9" s="54">
        <v>67867512</v>
      </c>
      <c r="D9" s="55">
        <v>10118832</v>
      </c>
      <c r="E9" s="55">
        <v>8974442</v>
      </c>
      <c r="F9" s="56">
        <v>15603392</v>
      </c>
      <c r="G9" s="90">
        <v>16631897</v>
      </c>
    </row>
    <row r="10" spans="1:7" x14ac:dyDescent="0.25">
      <c r="A10" s="84" t="s">
        <v>25</v>
      </c>
      <c r="B10" s="58">
        <f>SUM(B11:B13)</f>
        <v>132097755</v>
      </c>
      <c r="C10" s="58">
        <f t="shared" ref="C10:G10" si="0">SUM(C11:C13)</f>
        <v>62235653</v>
      </c>
      <c r="D10" s="58">
        <f t="shared" si="0"/>
        <v>97784127</v>
      </c>
      <c r="E10" s="58">
        <f t="shared" si="0"/>
        <v>77099209</v>
      </c>
      <c r="F10" s="58">
        <f t="shared" si="0"/>
        <v>46504199</v>
      </c>
      <c r="G10" s="58">
        <f t="shared" si="0"/>
        <v>81754997</v>
      </c>
    </row>
    <row r="11" spans="1:7" x14ac:dyDescent="0.25">
      <c r="A11" s="53" t="s">
        <v>26</v>
      </c>
      <c r="B11" s="54">
        <v>4525101</v>
      </c>
      <c r="C11" s="54">
        <v>-25501413</v>
      </c>
      <c r="D11" s="55">
        <v>8527193</v>
      </c>
      <c r="E11" s="55">
        <v>7145638</v>
      </c>
      <c r="F11" s="56">
        <v>-51392015</v>
      </c>
      <c r="G11" s="90">
        <v>-1717756</v>
      </c>
    </row>
    <row r="12" spans="1:7" x14ac:dyDescent="0.25">
      <c r="A12" s="53" t="s">
        <v>27</v>
      </c>
      <c r="B12" s="54">
        <v>103808715</v>
      </c>
      <c r="C12" s="54">
        <v>75081325</v>
      </c>
      <c r="D12" s="55">
        <v>83138421</v>
      </c>
      <c r="E12" s="55">
        <v>31487302</v>
      </c>
      <c r="F12" s="56">
        <v>79378759</v>
      </c>
      <c r="G12" s="90">
        <v>59394191</v>
      </c>
    </row>
    <row r="13" spans="1:7" x14ac:dyDescent="0.25">
      <c r="A13" s="53" t="s">
        <v>28</v>
      </c>
      <c r="B13" s="54">
        <v>23763939</v>
      </c>
      <c r="C13" s="54">
        <v>12655741</v>
      </c>
      <c r="D13" s="55">
        <v>6118513</v>
      </c>
      <c r="E13" s="55">
        <v>38466269</v>
      </c>
      <c r="F13" s="56">
        <v>18517455</v>
      </c>
      <c r="G13" s="90">
        <v>24078562</v>
      </c>
    </row>
    <row r="14" spans="1:7" x14ac:dyDescent="0.25">
      <c r="A14" s="57"/>
      <c r="B14" s="58">
        <f>SUM(B6:B10)</f>
        <v>176476681</v>
      </c>
      <c r="C14" s="58">
        <f t="shared" ref="C14:G14" si="1">SUM(C6:C10)</f>
        <v>186357600</v>
      </c>
      <c r="D14" s="58">
        <f t="shared" si="1"/>
        <v>176322323</v>
      </c>
      <c r="E14" s="58">
        <f t="shared" si="1"/>
        <v>150898580</v>
      </c>
      <c r="F14" s="58">
        <f t="shared" si="1"/>
        <v>156706720</v>
      </c>
      <c r="G14" s="58">
        <f t="shared" si="1"/>
        <v>150867256</v>
      </c>
    </row>
    <row r="15" spans="1:7" x14ac:dyDescent="0.25">
      <c r="A15" s="57"/>
      <c r="B15" s="58"/>
      <c r="C15" s="58"/>
      <c r="D15" s="58"/>
      <c r="E15" s="58"/>
      <c r="F15" s="58"/>
    </row>
    <row r="16" spans="1:7" x14ac:dyDescent="0.25">
      <c r="A16" s="84" t="s">
        <v>60</v>
      </c>
      <c r="B16" s="58">
        <f>SUM(B17:B27)</f>
        <v>21398703</v>
      </c>
      <c r="C16" s="58">
        <f t="shared" ref="C16:G16" si="2">SUM(C17:C27)</f>
        <v>18594842</v>
      </c>
      <c r="D16" s="58">
        <f t="shared" si="2"/>
        <v>24666622</v>
      </c>
      <c r="E16" s="58">
        <f t="shared" si="2"/>
        <v>24245131</v>
      </c>
      <c r="F16" s="58">
        <f t="shared" si="2"/>
        <v>26010643</v>
      </c>
      <c r="G16" s="58">
        <f t="shared" si="2"/>
        <v>24601786</v>
      </c>
    </row>
    <row r="17" spans="1:7" x14ac:dyDescent="0.25">
      <c r="A17" s="53" t="s">
        <v>29</v>
      </c>
      <c r="B17" s="54">
        <v>2121040</v>
      </c>
      <c r="C17" s="54">
        <v>2373697</v>
      </c>
      <c r="D17" s="55">
        <v>4220406</v>
      </c>
      <c r="E17" s="55">
        <v>2177192</v>
      </c>
      <c r="F17" s="56">
        <v>1345261</v>
      </c>
      <c r="G17" s="22">
        <v>1148304</v>
      </c>
    </row>
    <row r="18" spans="1:7" x14ac:dyDescent="0.25">
      <c r="A18" s="53" t="s">
        <v>30</v>
      </c>
      <c r="B18" s="54"/>
      <c r="C18" s="54"/>
      <c r="D18" s="55" t="s">
        <v>2</v>
      </c>
      <c r="E18" s="55">
        <v>200000</v>
      </c>
      <c r="F18" s="56" t="s">
        <v>2</v>
      </c>
    </row>
    <row r="19" spans="1:7" x14ac:dyDescent="0.25">
      <c r="A19" s="53" t="s">
        <v>31</v>
      </c>
      <c r="B19" s="54">
        <v>892000</v>
      </c>
      <c r="C19" s="54">
        <v>916000</v>
      </c>
      <c r="D19" s="55">
        <v>959000</v>
      </c>
      <c r="E19" s="55">
        <v>984000</v>
      </c>
      <c r="F19" s="56">
        <v>1155000</v>
      </c>
      <c r="G19" s="22">
        <v>1060000</v>
      </c>
    </row>
    <row r="20" spans="1:7" x14ac:dyDescent="0.25">
      <c r="A20" s="53" t="s">
        <v>32</v>
      </c>
      <c r="B20" s="54">
        <v>125000</v>
      </c>
      <c r="C20" s="54">
        <v>125000</v>
      </c>
      <c r="D20" s="55">
        <v>125000</v>
      </c>
      <c r="E20" s="55">
        <v>200000</v>
      </c>
      <c r="F20" s="56">
        <v>200000</v>
      </c>
      <c r="G20" s="22">
        <v>200000</v>
      </c>
    </row>
    <row r="21" spans="1:7" x14ac:dyDescent="0.25">
      <c r="A21" s="53" t="s">
        <v>33</v>
      </c>
      <c r="B21" s="54">
        <v>347631</v>
      </c>
      <c r="C21" s="54">
        <v>165168</v>
      </c>
      <c r="D21" s="55">
        <v>650407</v>
      </c>
      <c r="E21" s="55">
        <v>346853</v>
      </c>
      <c r="F21" s="56">
        <v>252970</v>
      </c>
      <c r="G21" s="22">
        <v>137540</v>
      </c>
    </row>
    <row r="22" spans="1:7" x14ac:dyDescent="0.25">
      <c r="A22" s="53" t="s">
        <v>34</v>
      </c>
      <c r="B22" s="54"/>
      <c r="C22" s="54"/>
      <c r="D22" s="55" t="s">
        <v>2</v>
      </c>
      <c r="E22" s="55">
        <v>1000000</v>
      </c>
      <c r="F22" s="56">
        <v>4000000</v>
      </c>
      <c r="G22" s="22">
        <v>6000000</v>
      </c>
    </row>
    <row r="23" spans="1:7" x14ac:dyDescent="0.25">
      <c r="A23" s="53" t="s">
        <v>35</v>
      </c>
      <c r="B23" s="54"/>
      <c r="C23" s="54"/>
      <c r="D23" s="55">
        <v>539100</v>
      </c>
      <c r="E23" s="55">
        <v>566700</v>
      </c>
      <c r="F23" s="56" t="s">
        <v>2</v>
      </c>
      <c r="G23" s="22"/>
    </row>
    <row r="24" spans="1:7" x14ac:dyDescent="0.25">
      <c r="A24" s="53" t="s">
        <v>36</v>
      </c>
      <c r="B24" s="54">
        <v>1581850</v>
      </c>
      <c r="C24" s="54">
        <v>194250</v>
      </c>
      <c r="D24" s="55" t="s">
        <v>2</v>
      </c>
      <c r="E24" s="55" t="s">
        <v>2</v>
      </c>
      <c r="F24" s="56">
        <v>791332</v>
      </c>
      <c r="G24" s="22">
        <v>1043000</v>
      </c>
    </row>
    <row r="25" spans="1:7" x14ac:dyDescent="0.25">
      <c r="A25" s="53" t="s">
        <v>37</v>
      </c>
      <c r="B25" s="54">
        <v>13786883</v>
      </c>
      <c r="C25" s="54">
        <v>12537135</v>
      </c>
      <c r="D25" s="55">
        <v>15855298</v>
      </c>
      <c r="E25" s="55">
        <v>16069496</v>
      </c>
      <c r="F25" s="56">
        <v>14381991</v>
      </c>
      <c r="G25" s="22">
        <v>12835061</v>
      </c>
    </row>
    <row r="26" spans="1:7" x14ac:dyDescent="0.25">
      <c r="A26" s="53" t="s">
        <v>38</v>
      </c>
      <c r="B26" s="54"/>
      <c r="C26" s="54"/>
      <c r="D26" s="55" t="s">
        <v>2</v>
      </c>
      <c r="E26" s="55" t="s">
        <v>2</v>
      </c>
      <c r="F26" s="56">
        <v>500000</v>
      </c>
      <c r="G26" s="22">
        <v>1000000</v>
      </c>
    </row>
    <row r="27" spans="1:7" x14ac:dyDescent="0.25">
      <c r="A27" s="53" t="s">
        <v>39</v>
      </c>
      <c r="B27" s="54">
        <v>2544299</v>
      </c>
      <c r="C27" s="54">
        <v>2283592</v>
      </c>
      <c r="D27" s="55">
        <v>2317411</v>
      </c>
      <c r="E27" s="55">
        <v>2700890</v>
      </c>
      <c r="F27" s="56">
        <v>3384089</v>
      </c>
      <c r="G27" s="22">
        <v>1177881</v>
      </c>
    </row>
    <row r="28" spans="1:7" x14ac:dyDescent="0.25">
      <c r="A28" s="79" t="s">
        <v>61</v>
      </c>
      <c r="B28" s="58">
        <f>B14-B16</f>
        <v>155077978</v>
      </c>
      <c r="C28" s="58">
        <f t="shared" ref="C28:G28" si="3">C14-C16</f>
        <v>167762758</v>
      </c>
      <c r="D28" s="58">
        <f t="shared" si="3"/>
        <v>151655701</v>
      </c>
      <c r="E28" s="58">
        <f t="shared" si="3"/>
        <v>126653449</v>
      </c>
      <c r="F28" s="58">
        <f t="shared" si="3"/>
        <v>130696077</v>
      </c>
      <c r="G28" s="58">
        <f t="shared" si="3"/>
        <v>126265470</v>
      </c>
    </row>
    <row r="29" spans="1:7" x14ac:dyDescent="0.25">
      <c r="A29" s="75" t="s">
        <v>62</v>
      </c>
      <c r="B29" s="58">
        <f>B30+B31</f>
        <v>46200000</v>
      </c>
      <c r="C29" s="58">
        <f t="shared" ref="C29:G29" si="4">C30+C31</f>
        <v>30600000</v>
      </c>
      <c r="D29" s="58">
        <f t="shared" si="4"/>
        <v>0</v>
      </c>
      <c r="E29" s="58">
        <f t="shared" si="4"/>
        <v>28164549</v>
      </c>
      <c r="F29" s="58">
        <f t="shared" si="4"/>
        <v>18567880</v>
      </c>
      <c r="G29" s="58">
        <f t="shared" si="4"/>
        <v>23173476</v>
      </c>
    </row>
    <row r="30" spans="1:7" x14ac:dyDescent="0.25">
      <c r="A30" s="92" t="s">
        <v>75</v>
      </c>
      <c r="B30" s="93">
        <v>45700000</v>
      </c>
      <c r="C30" s="93">
        <v>29600000</v>
      </c>
      <c r="D30" s="93"/>
      <c r="E30" s="94">
        <v>27600000</v>
      </c>
      <c r="F30" s="95">
        <v>20875220</v>
      </c>
      <c r="G30" s="89">
        <v>27200000</v>
      </c>
    </row>
    <row r="31" spans="1:7" x14ac:dyDescent="0.25">
      <c r="A31" s="92" t="s">
        <v>76</v>
      </c>
      <c r="B31" s="93">
        <v>500000</v>
      </c>
      <c r="C31" s="93">
        <v>1000000</v>
      </c>
      <c r="D31" s="93"/>
      <c r="E31" s="94">
        <v>564549</v>
      </c>
      <c r="F31" s="95">
        <v>-2307340</v>
      </c>
      <c r="G31" s="95">
        <v>-4026524</v>
      </c>
    </row>
    <row r="32" spans="1:7" x14ac:dyDescent="0.25">
      <c r="A32" s="79" t="s">
        <v>63</v>
      </c>
      <c r="B32" s="58">
        <f>B28-B29</f>
        <v>108877978</v>
      </c>
      <c r="C32" s="58">
        <f t="shared" ref="C32:G32" si="5">C28-C29</f>
        <v>137162758</v>
      </c>
      <c r="D32" s="58">
        <f t="shared" si="5"/>
        <v>151655701</v>
      </c>
      <c r="E32" s="58">
        <f t="shared" si="5"/>
        <v>98488900</v>
      </c>
      <c r="F32" s="58">
        <f t="shared" si="5"/>
        <v>112128197</v>
      </c>
      <c r="G32" s="58">
        <f t="shared" si="5"/>
        <v>103091994</v>
      </c>
    </row>
    <row r="33" spans="1:7" x14ac:dyDescent="0.25">
      <c r="A33" s="85"/>
      <c r="B33" s="58"/>
      <c r="C33" s="58"/>
      <c r="D33" s="58"/>
      <c r="E33" s="58"/>
      <c r="F33" s="58"/>
    </row>
    <row r="34" spans="1:7" ht="15.75" thickBot="1" x14ac:dyDescent="0.3">
      <c r="A34" s="79" t="s">
        <v>64</v>
      </c>
      <c r="B34" s="59">
        <f>B32/('1'!B8/10)</f>
        <v>2.6989027100877476</v>
      </c>
      <c r="C34" s="59">
        <f>C32/('1'!C8/10)</f>
        <v>3.4000350308609688</v>
      </c>
      <c r="D34" s="59">
        <f>D32/('1'!D8/10)</f>
        <v>3.7592908129608831</v>
      </c>
      <c r="E34" s="59">
        <f>E32/('1'!E8/10)</f>
        <v>2.4413748675931619</v>
      </c>
      <c r="F34" s="59">
        <f>F32/('1'!F8/10)</f>
        <v>2.7794701951624492</v>
      </c>
      <c r="G34" s="59">
        <f>G32/('1'!G8/10)</f>
        <v>2.555477857927797</v>
      </c>
    </row>
    <row r="35" spans="1:7" ht="15.75" x14ac:dyDescent="0.25">
      <c r="A35" s="86" t="s">
        <v>65</v>
      </c>
      <c r="B35" s="26">
        <v>40341572</v>
      </c>
      <c r="C35" s="26">
        <v>40341572</v>
      </c>
      <c r="D35" s="27">
        <v>40341572</v>
      </c>
      <c r="E35" s="27">
        <v>40341572</v>
      </c>
      <c r="F35" s="28">
        <v>40341572</v>
      </c>
      <c r="G35" s="3">
        <f>'1'!G8/10</f>
        <v>40341572</v>
      </c>
    </row>
    <row r="36" spans="1:7" ht="15.75" x14ac:dyDescent="0.25">
      <c r="A36" s="25"/>
      <c r="B36" s="26"/>
      <c r="C36" s="26"/>
      <c r="D36" s="27"/>
      <c r="E36" s="27"/>
      <c r="F36" s="28"/>
    </row>
    <row r="37" spans="1:7" ht="15.75" x14ac:dyDescent="0.25">
      <c r="A37" s="25"/>
      <c r="B37" s="26"/>
      <c r="C37" s="26"/>
      <c r="D37" s="60"/>
      <c r="E37" s="60"/>
      <c r="F37" s="28"/>
    </row>
    <row r="38" spans="1:7" ht="15.75" x14ac:dyDescent="0.25">
      <c r="A38" s="25"/>
      <c r="B38" s="26"/>
      <c r="C38" s="26"/>
      <c r="D38" s="27"/>
      <c r="E38" s="60"/>
      <c r="F38" s="61"/>
    </row>
    <row r="39" spans="1:7" ht="15.75" x14ac:dyDescent="0.25">
      <c r="A39" s="25"/>
      <c r="B39" s="26"/>
      <c r="C39" s="26"/>
      <c r="D39" s="27"/>
      <c r="E39" s="27"/>
      <c r="F39" s="61"/>
    </row>
    <row r="40" spans="1:7" ht="15.75" x14ac:dyDescent="0.25">
      <c r="A40" s="25"/>
      <c r="B40" s="26"/>
      <c r="C40" s="26"/>
      <c r="D40" s="27"/>
      <c r="E40" s="27"/>
      <c r="F40" s="28"/>
    </row>
    <row r="41" spans="1:7" ht="15.75" x14ac:dyDescent="0.25">
      <c r="A41" s="25"/>
      <c r="B41" s="26"/>
      <c r="C41" s="26"/>
      <c r="D41" s="60"/>
      <c r="E41" s="27"/>
      <c r="F41" s="61"/>
    </row>
    <row r="42" spans="1:7" ht="15.75" x14ac:dyDescent="0.25">
      <c r="A42" s="25"/>
      <c r="B42" s="26"/>
      <c r="C42" s="26"/>
      <c r="D42" s="27"/>
      <c r="E42" s="60"/>
      <c r="F42" s="61"/>
    </row>
    <row r="43" spans="1:7" ht="15.75" x14ac:dyDescent="0.25">
      <c r="A43" s="29"/>
      <c r="B43" s="30"/>
      <c r="C43" s="30"/>
      <c r="D43" s="31"/>
      <c r="E43" s="31"/>
      <c r="F43" s="32"/>
    </row>
    <row r="44" spans="1:7" ht="15.75" x14ac:dyDescent="0.25">
      <c r="A44" s="29"/>
      <c r="B44" s="30"/>
      <c r="C44" s="30"/>
      <c r="D44" s="31"/>
      <c r="E44" s="31"/>
      <c r="F44" s="32"/>
    </row>
    <row r="45" spans="1:7" ht="15.75" x14ac:dyDescent="0.25">
      <c r="A45" s="25"/>
      <c r="B45" s="26"/>
      <c r="C45" s="26"/>
      <c r="D45" s="27"/>
      <c r="E45" s="27"/>
      <c r="F45" s="28"/>
    </row>
    <row r="46" spans="1:7" ht="15.75" x14ac:dyDescent="0.25">
      <c r="A46" s="25"/>
      <c r="B46" s="26"/>
      <c r="C46" s="26"/>
      <c r="D46" s="27"/>
      <c r="E46" s="27"/>
      <c r="F46" s="28"/>
    </row>
    <row r="47" spans="1:7" ht="15.75" x14ac:dyDescent="0.25">
      <c r="A47" s="25"/>
      <c r="B47" s="26"/>
      <c r="C47" s="26"/>
      <c r="D47" s="27"/>
      <c r="E47" s="27"/>
      <c r="F47" s="28"/>
    </row>
    <row r="48" spans="1:7" ht="15.75" x14ac:dyDescent="0.25">
      <c r="A48" s="29"/>
      <c r="B48" s="30"/>
      <c r="C48" s="30"/>
      <c r="D48" s="60"/>
      <c r="E48" s="31"/>
      <c r="F48" s="32"/>
    </row>
    <row r="49" spans="1:6" ht="16.5" thickBot="1" x14ac:dyDescent="0.3">
      <c r="A49" s="25"/>
      <c r="B49" s="26"/>
      <c r="C49" s="26"/>
      <c r="D49" s="27"/>
      <c r="E49" s="27"/>
      <c r="F49" s="28"/>
    </row>
    <row r="50" spans="1:6" ht="16.5" thickBot="1" x14ac:dyDescent="0.3">
      <c r="A50" s="29"/>
      <c r="B50" s="30"/>
      <c r="C50" s="30"/>
      <c r="D50" s="62"/>
      <c r="E50" s="63"/>
      <c r="F50" s="64"/>
    </row>
    <row r="51" spans="1:6" ht="16.5" thickBot="1" x14ac:dyDescent="0.3">
      <c r="A51" s="33"/>
      <c r="B51" s="34"/>
      <c r="C51" s="34"/>
      <c r="D51" s="35"/>
      <c r="E51" s="35"/>
      <c r="F51" s="35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xSplit="1" ySplit="4" topLeftCell="D14" activePane="bottomRight" state="frozen"/>
      <selection pane="topRight" activeCell="B1" sqref="B1"/>
      <selection pane="bottomLeft" activeCell="A5" sqref="A5"/>
      <selection pane="bottomRight" activeCell="D28" sqref="D28"/>
    </sheetView>
  </sheetViews>
  <sheetFormatPr defaultRowHeight="15" x14ac:dyDescent="0.25"/>
  <cols>
    <col min="1" max="1" width="49.85546875" style="1" customWidth="1"/>
    <col min="2" max="2" width="15" style="1" customWidth="1"/>
    <col min="3" max="3" width="14.42578125" style="1" customWidth="1"/>
    <col min="4" max="6" width="14.28515625" style="1" bestFit="1" customWidth="1"/>
    <col min="7" max="7" width="11.85546875" style="1" bestFit="1" customWidth="1"/>
    <col min="8" max="16384" width="9.140625" style="1"/>
  </cols>
  <sheetData>
    <row r="1" spans="1:7" ht="18.75" x14ac:dyDescent="0.3">
      <c r="A1" s="4" t="s">
        <v>0</v>
      </c>
      <c r="B1" s="4"/>
      <c r="C1" s="4"/>
    </row>
    <row r="2" spans="1:7" ht="15.75" x14ac:dyDescent="0.25">
      <c r="A2" s="80" t="s">
        <v>66</v>
      </c>
    </row>
    <row r="3" spans="1:7" x14ac:dyDescent="0.25">
      <c r="A3" s="69" t="s">
        <v>50</v>
      </c>
    </row>
    <row r="4" spans="1:7" ht="15.75" x14ac:dyDescent="0.25">
      <c r="A4" s="5"/>
      <c r="B4" s="5">
        <v>2013</v>
      </c>
      <c r="C4" s="5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7" ht="15.75" x14ac:dyDescent="0.25">
      <c r="A5" s="79" t="s">
        <v>67</v>
      </c>
      <c r="B5" s="5"/>
      <c r="C5" s="5"/>
    </row>
    <row r="6" spans="1:7" x14ac:dyDescent="0.25">
      <c r="A6" s="10" t="s">
        <v>40</v>
      </c>
      <c r="B6" s="23">
        <v>800929500</v>
      </c>
      <c r="C6" s="23">
        <v>831434271</v>
      </c>
      <c r="D6" s="65">
        <v>854601587</v>
      </c>
      <c r="E6" s="65">
        <v>839593069</v>
      </c>
      <c r="F6" s="66">
        <v>574919896</v>
      </c>
      <c r="G6" s="91">
        <v>534164144</v>
      </c>
    </row>
    <row r="7" spans="1:7" x14ac:dyDescent="0.25">
      <c r="A7" s="10" t="s">
        <v>41</v>
      </c>
      <c r="B7" s="23">
        <v>-30974699</v>
      </c>
      <c r="C7" s="23">
        <v>-58245045</v>
      </c>
      <c r="D7" s="65">
        <v>-26165984</v>
      </c>
      <c r="E7" s="65">
        <v>-13831984</v>
      </c>
      <c r="F7" s="66">
        <v>-19966239</v>
      </c>
      <c r="G7" s="91">
        <v>-10462984</v>
      </c>
    </row>
    <row r="8" spans="1:7" x14ac:dyDescent="0.25">
      <c r="A8" s="10" t="s">
        <v>42</v>
      </c>
      <c r="B8" s="23">
        <v>-543510199</v>
      </c>
      <c r="C8" s="23">
        <v>-653164415</v>
      </c>
      <c r="D8" s="65">
        <v>-692366062</v>
      </c>
      <c r="E8" s="65">
        <v>-794601606</v>
      </c>
      <c r="F8" s="66">
        <v>-414491149</v>
      </c>
      <c r="G8" s="91">
        <v>-448867595</v>
      </c>
    </row>
    <row r="9" spans="1:7" x14ac:dyDescent="0.25">
      <c r="A9" s="16"/>
      <c r="B9" s="67">
        <f>SUM(B6:B8)</f>
        <v>226444602</v>
      </c>
      <c r="C9" s="67">
        <f t="shared" ref="C9:G9" si="0">SUM(C6:C8)</f>
        <v>120024811</v>
      </c>
      <c r="D9" s="67">
        <f t="shared" si="0"/>
        <v>136069541</v>
      </c>
      <c r="E9" s="67">
        <f t="shared" si="0"/>
        <v>31159479</v>
      </c>
      <c r="F9" s="67">
        <f t="shared" si="0"/>
        <v>140462508</v>
      </c>
      <c r="G9" s="67">
        <f t="shared" si="0"/>
        <v>74833565</v>
      </c>
    </row>
    <row r="10" spans="1:7" x14ac:dyDescent="0.25">
      <c r="A10" s="79" t="s">
        <v>68</v>
      </c>
      <c r="B10" s="67"/>
      <c r="C10" s="67"/>
      <c r="D10" s="67"/>
      <c r="E10" s="67"/>
      <c r="F10" s="67"/>
    </row>
    <row r="11" spans="1:7" x14ac:dyDescent="0.25">
      <c r="A11" s="10" t="s">
        <v>43</v>
      </c>
      <c r="B11" s="23">
        <v>-9463623</v>
      </c>
      <c r="C11" s="23">
        <v>-4328139</v>
      </c>
      <c r="D11" s="65">
        <v>-26716286</v>
      </c>
      <c r="E11" s="65">
        <v>-5277106</v>
      </c>
      <c r="F11" s="66">
        <v>-1139022</v>
      </c>
      <c r="G11" s="91">
        <v>-3912548</v>
      </c>
    </row>
    <row r="12" spans="1:7" x14ac:dyDescent="0.25">
      <c r="A12" s="10" t="s">
        <v>44</v>
      </c>
      <c r="B12" s="23">
        <v>-78999559</v>
      </c>
      <c r="C12" s="23">
        <v>-2345397</v>
      </c>
      <c r="D12" s="65">
        <v>-843751</v>
      </c>
      <c r="E12" s="65" t="s">
        <v>2</v>
      </c>
      <c r="F12" s="66" t="s">
        <v>2</v>
      </c>
    </row>
    <row r="13" spans="1:7" x14ac:dyDescent="0.25">
      <c r="A13" s="10" t="s">
        <v>45</v>
      </c>
      <c r="B13" s="23"/>
      <c r="C13" s="23"/>
      <c r="D13" s="65" t="s">
        <v>2</v>
      </c>
      <c r="E13" s="65">
        <v>1900508</v>
      </c>
      <c r="F13" s="66">
        <v>1015000</v>
      </c>
      <c r="G13" s="91">
        <v>3790000</v>
      </c>
    </row>
    <row r="14" spans="1:7" x14ac:dyDescent="0.25">
      <c r="A14" s="10" t="s">
        <v>46</v>
      </c>
      <c r="B14" s="23"/>
      <c r="C14" s="2"/>
      <c r="D14" s="65" t="s">
        <v>2</v>
      </c>
      <c r="E14" s="65" t="s">
        <v>2</v>
      </c>
      <c r="F14" s="66">
        <v>-41136660</v>
      </c>
      <c r="G14" s="91">
        <v>-5962884</v>
      </c>
    </row>
    <row r="15" spans="1:7" x14ac:dyDescent="0.25">
      <c r="A15" s="16"/>
      <c r="B15" s="67">
        <f>SUM(B11:B14)</f>
        <v>-88463182</v>
      </c>
      <c r="C15" s="67">
        <f t="shared" ref="C15:G15" si="1">SUM(C11:C14)</f>
        <v>-6673536</v>
      </c>
      <c r="D15" s="67">
        <f t="shared" si="1"/>
        <v>-27560037</v>
      </c>
      <c r="E15" s="67">
        <f t="shared" si="1"/>
        <v>-3376598</v>
      </c>
      <c r="F15" s="67">
        <f t="shared" si="1"/>
        <v>-41260682</v>
      </c>
      <c r="G15" s="67">
        <f t="shared" si="1"/>
        <v>-6085432</v>
      </c>
    </row>
    <row r="16" spans="1:7" x14ac:dyDescent="0.25">
      <c r="A16" s="79" t="s">
        <v>69</v>
      </c>
      <c r="B16" s="67"/>
      <c r="C16" s="67"/>
      <c r="D16" s="67"/>
      <c r="E16" s="67"/>
      <c r="F16" s="67"/>
    </row>
    <row r="17" spans="1:7" x14ac:dyDescent="0.25">
      <c r="A17" s="10" t="s">
        <v>47</v>
      </c>
      <c r="B17" s="23"/>
      <c r="C17" s="23">
        <v>-80683145</v>
      </c>
      <c r="D17" s="65">
        <v>-80683144</v>
      </c>
      <c r="E17" s="65">
        <v>-72614830</v>
      </c>
      <c r="F17" s="66">
        <v>-60512358</v>
      </c>
      <c r="G17" s="91">
        <v>-64546515</v>
      </c>
    </row>
    <row r="18" spans="1:7" x14ac:dyDescent="0.25">
      <c r="A18" s="10" t="s">
        <v>48</v>
      </c>
      <c r="B18" s="23">
        <v>-38431760</v>
      </c>
      <c r="C18" s="23">
        <v>-17546200</v>
      </c>
      <c r="D18" s="65"/>
      <c r="E18" s="65"/>
      <c r="F18" s="66"/>
    </row>
    <row r="19" spans="1:7" x14ac:dyDescent="0.25">
      <c r="A19" s="16"/>
      <c r="B19" s="67">
        <f>SUM(B17:B18)</f>
        <v>-38431760</v>
      </c>
      <c r="C19" s="67">
        <f t="shared" ref="C19:G19" si="2">SUM(C17:C18)</f>
        <v>-98229345</v>
      </c>
      <c r="D19" s="67">
        <f t="shared" si="2"/>
        <v>-80683144</v>
      </c>
      <c r="E19" s="67">
        <f t="shared" si="2"/>
        <v>-72614830</v>
      </c>
      <c r="F19" s="67">
        <f t="shared" si="2"/>
        <v>-60512358</v>
      </c>
      <c r="G19" s="67">
        <f t="shared" si="2"/>
        <v>-64546515</v>
      </c>
    </row>
    <row r="20" spans="1:7" x14ac:dyDescent="0.25">
      <c r="A20" s="16"/>
      <c r="B20" s="67"/>
      <c r="C20" s="67"/>
      <c r="D20" s="67"/>
      <c r="E20" s="67"/>
      <c r="F20" s="67"/>
    </row>
    <row r="21" spans="1:7" x14ac:dyDescent="0.25">
      <c r="A21" s="69" t="s">
        <v>70</v>
      </c>
      <c r="B21" s="67">
        <f>B19+B15+B9</f>
        <v>99549660</v>
      </c>
      <c r="C21" s="67">
        <f t="shared" ref="C21:G21" si="3">C19+C15+C9</f>
        <v>15121930</v>
      </c>
      <c r="D21" s="67">
        <f t="shared" si="3"/>
        <v>27826360</v>
      </c>
      <c r="E21" s="67">
        <f t="shared" si="3"/>
        <v>-44831949</v>
      </c>
      <c r="F21" s="67">
        <f t="shared" si="3"/>
        <v>38689468</v>
      </c>
      <c r="G21" s="67">
        <f t="shared" si="3"/>
        <v>4201618</v>
      </c>
    </row>
    <row r="22" spans="1:7" x14ac:dyDescent="0.25">
      <c r="A22" s="86" t="s">
        <v>71</v>
      </c>
      <c r="B22" s="23">
        <v>329566190</v>
      </c>
      <c r="C22" s="2">
        <v>429115850</v>
      </c>
      <c r="D22" s="65">
        <v>444237780</v>
      </c>
      <c r="E22" s="65">
        <v>472064140</v>
      </c>
      <c r="F22" s="66">
        <v>427232191</v>
      </c>
      <c r="G22" s="91">
        <v>465921658</v>
      </c>
    </row>
    <row r="23" spans="1:7" ht="15.75" thickBot="1" x14ac:dyDescent="0.3">
      <c r="A23" s="79" t="s">
        <v>72</v>
      </c>
      <c r="B23" s="68">
        <f>B21+B22</f>
        <v>429115850</v>
      </c>
      <c r="C23" s="68">
        <f t="shared" ref="C23:G23" si="4">C21+C22</f>
        <v>444237780</v>
      </c>
      <c r="D23" s="68">
        <f t="shared" si="4"/>
        <v>472064140</v>
      </c>
      <c r="E23" s="68">
        <f t="shared" si="4"/>
        <v>427232191</v>
      </c>
      <c r="F23" s="68">
        <f t="shared" si="4"/>
        <v>465921659</v>
      </c>
      <c r="G23" s="68">
        <f t="shared" si="4"/>
        <v>470123276</v>
      </c>
    </row>
    <row r="24" spans="1:7" ht="15.75" thickBot="1" x14ac:dyDescent="0.3">
      <c r="A24" s="16"/>
      <c r="B24" s="68"/>
      <c r="C24" s="68"/>
      <c r="D24" s="68"/>
      <c r="E24" s="68"/>
      <c r="F24" s="68"/>
    </row>
    <row r="25" spans="1:7" ht="15.75" thickBot="1" x14ac:dyDescent="0.3">
      <c r="A25" s="79" t="s">
        <v>73</v>
      </c>
      <c r="B25" s="24">
        <f>B9/('1'!B8/10)</f>
        <v>5.6131824015187108</v>
      </c>
      <c r="C25" s="24">
        <f>C9/('1'!C8/10)</f>
        <v>2.9752140298350298</v>
      </c>
      <c r="D25" s="24">
        <f>D9/('1'!D8/10)</f>
        <v>3.3729360125083869</v>
      </c>
      <c r="E25" s="24">
        <f>E9/('1'!E8/10)</f>
        <v>0.77239129402294981</v>
      </c>
      <c r="F25" s="24">
        <f>F9/('1'!F8/10)</f>
        <v>3.4818303064640119</v>
      </c>
      <c r="G25" s="24">
        <f>G9/('1'!G8/10)</f>
        <v>1.8549987343081227</v>
      </c>
    </row>
    <row r="26" spans="1:7" ht="15.75" x14ac:dyDescent="0.25">
      <c r="A26" s="79" t="s">
        <v>74</v>
      </c>
      <c r="B26" s="37">
        <v>40341572</v>
      </c>
      <c r="C26" s="37">
        <v>40341572</v>
      </c>
      <c r="D26" s="38">
        <v>40341572</v>
      </c>
      <c r="E26" s="38">
        <v>40341572</v>
      </c>
      <c r="F26" s="39">
        <v>40341572</v>
      </c>
      <c r="G26" s="1">
        <f>'1'!G8/10</f>
        <v>40341572</v>
      </c>
    </row>
    <row r="27" spans="1:7" ht="15.75" x14ac:dyDescent="0.25">
      <c r="A27" s="36"/>
      <c r="B27" s="37"/>
      <c r="C27" s="37"/>
      <c r="D27" s="38"/>
      <c r="E27" s="38"/>
      <c r="F27" s="39"/>
    </row>
    <row r="28" spans="1:7" ht="15.75" x14ac:dyDescent="0.25">
      <c r="A28" s="42"/>
      <c r="B28" s="43"/>
      <c r="C28" s="43"/>
      <c r="D28" s="44"/>
      <c r="E28" s="44"/>
      <c r="F28" s="45"/>
    </row>
    <row r="29" spans="1:7" ht="15.75" x14ac:dyDescent="0.25">
      <c r="A29" s="36"/>
      <c r="B29" s="37"/>
      <c r="C29" s="37"/>
      <c r="D29" s="38"/>
      <c r="E29" s="38"/>
      <c r="F29" s="39"/>
    </row>
    <row r="30" spans="1:7" ht="15.75" x14ac:dyDescent="0.25">
      <c r="A30" s="42"/>
      <c r="B30" s="43"/>
      <c r="C30" s="43"/>
      <c r="D30" s="44"/>
      <c r="E30" s="44"/>
      <c r="F30" s="45"/>
    </row>
    <row r="31" spans="1:7" ht="15.75" x14ac:dyDescent="0.25">
      <c r="A31" s="42"/>
      <c r="B31" s="43"/>
      <c r="C31" s="43"/>
      <c r="D31" s="44"/>
      <c r="E31" s="44"/>
      <c r="F31" s="45"/>
    </row>
    <row r="32" spans="1:7" ht="15.75" x14ac:dyDescent="0.25">
      <c r="A32" s="36"/>
      <c r="B32" s="37"/>
      <c r="C32" s="37"/>
      <c r="D32" s="38"/>
      <c r="E32" s="38"/>
      <c r="F32" s="39"/>
    </row>
    <row r="33" spans="1:6" ht="15.75" x14ac:dyDescent="0.25">
      <c r="A33" s="42"/>
      <c r="B33" s="43"/>
      <c r="C33" s="43"/>
      <c r="D33" s="44"/>
      <c r="E33" s="44"/>
      <c r="F33" s="45"/>
    </row>
    <row r="34" spans="1:6" ht="16.5" thickBot="1" x14ac:dyDescent="0.3">
      <c r="A34" s="46"/>
      <c r="B34" s="47"/>
      <c r="C34" s="47"/>
      <c r="D34" s="48"/>
      <c r="E34" s="48"/>
      <c r="F34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2020-04-12T05:57:32Z</dcterms:modified>
</cp:coreProperties>
</file>