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C21" i="3" l="1"/>
  <c r="D21" i="3"/>
  <c r="E21" i="3"/>
  <c r="F21" i="3"/>
  <c r="G21" i="3"/>
  <c r="C19" i="3"/>
  <c r="D19" i="3"/>
  <c r="E19" i="3"/>
  <c r="F19" i="3"/>
  <c r="G19" i="3"/>
  <c r="C17" i="3"/>
  <c r="D17" i="3"/>
  <c r="E17" i="3"/>
  <c r="F17" i="3"/>
  <c r="G17" i="3"/>
  <c r="C14" i="3"/>
  <c r="D14" i="3"/>
  <c r="E14" i="3"/>
  <c r="F14" i="3"/>
  <c r="G14" i="3"/>
  <c r="C9" i="3"/>
  <c r="D9" i="3"/>
  <c r="E9" i="3"/>
  <c r="F9" i="3"/>
  <c r="G9" i="3"/>
  <c r="D27" i="2"/>
  <c r="E27" i="2"/>
  <c r="F27" i="2"/>
  <c r="G27" i="2"/>
  <c r="C24" i="2"/>
  <c r="C27" i="2" s="1"/>
  <c r="D24" i="2"/>
  <c r="E24" i="2"/>
  <c r="F24" i="2"/>
  <c r="G24" i="2"/>
  <c r="B24" i="2"/>
  <c r="B27" i="2" s="1"/>
  <c r="C23" i="2"/>
  <c r="D23" i="2"/>
  <c r="E23" i="2"/>
  <c r="F23" i="2"/>
  <c r="G23" i="2"/>
  <c r="C14" i="2"/>
  <c r="D14" i="2"/>
  <c r="E14" i="2"/>
  <c r="F14" i="2"/>
  <c r="G14" i="2"/>
  <c r="C12" i="2"/>
  <c r="D12" i="2"/>
  <c r="E12" i="2"/>
  <c r="F12" i="2"/>
  <c r="G12" i="2"/>
  <c r="C7" i="2"/>
  <c r="D7" i="2"/>
  <c r="E7" i="2"/>
  <c r="F7" i="2"/>
  <c r="G7" i="2"/>
  <c r="C40" i="1"/>
  <c r="D40" i="1"/>
  <c r="E40" i="1"/>
  <c r="F40" i="1"/>
  <c r="G40" i="1"/>
  <c r="B29" i="1"/>
  <c r="C29" i="1"/>
  <c r="D29" i="1"/>
  <c r="E29" i="1"/>
  <c r="F29" i="1"/>
  <c r="C27" i="1"/>
  <c r="D27" i="1"/>
  <c r="E27" i="1"/>
  <c r="F27" i="1"/>
  <c r="G27" i="1"/>
  <c r="C23" i="1"/>
  <c r="D23" i="1"/>
  <c r="E23" i="1"/>
  <c r="F23" i="1"/>
  <c r="G23" i="1"/>
  <c r="C16" i="1"/>
  <c r="D16" i="1"/>
  <c r="E16" i="1"/>
  <c r="F16" i="1"/>
  <c r="G16" i="1"/>
  <c r="C15" i="1"/>
  <c r="D15" i="1"/>
  <c r="E15" i="1"/>
  <c r="F15" i="1"/>
  <c r="G15" i="1"/>
  <c r="C10" i="1"/>
  <c r="D10" i="1"/>
  <c r="E10" i="1"/>
  <c r="F10" i="1"/>
  <c r="G10" i="1"/>
  <c r="G24" i="3" l="1"/>
  <c r="G23" i="3"/>
  <c r="G30" i="2"/>
  <c r="G29" i="2" l="1"/>
  <c r="G43" i="1"/>
  <c r="G29" i="1"/>
  <c r="G42" i="1"/>
  <c r="C43" i="1" l="1"/>
  <c r="D43" i="1"/>
  <c r="E43" i="1"/>
  <c r="F43" i="1"/>
  <c r="B43" i="1"/>
  <c r="C6" i="2" l="1"/>
  <c r="B7" i="2"/>
  <c r="B6" i="2"/>
  <c r="B14" i="2"/>
  <c r="B12" i="2" l="1"/>
  <c r="B23" i="2" s="1"/>
  <c r="C29" i="2"/>
  <c r="B17" i="3"/>
  <c r="B19" i="3" s="1"/>
  <c r="B21" i="3" s="1"/>
  <c r="B14" i="3"/>
  <c r="B9" i="3"/>
  <c r="B23" i="3" s="1"/>
  <c r="C23" i="3"/>
  <c r="B40" i="1"/>
  <c r="B23" i="1"/>
  <c r="B10" i="1"/>
  <c r="B15" i="1" s="1"/>
  <c r="B42" i="1" s="1"/>
  <c r="B16" i="1"/>
  <c r="C42" i="1"/>
  <c r="B29" i="2" l="1"/>
  <c r="B27" i="1"/>
  <c r="E42" i="1"/>
  <c r="F42" i="1"/>
  <c r="D42" i="1"/>
  <c r="E29" i="2"/>
  <c r="F29" i="2"/>
  <c r="D29" i="2"/>
  <c r="E23" i="3"/>
  <c r="F23" i="3"/>
  <c r="D23" i="3"/>
</calcChain>
</file>

<file path=xl/sharedStrings.xml><?xml version="1.0" encoding="utf-8"?>
<sst xmlns="http://schemas.openxmlformats.org/spreadsheetml/2006/main" count="79" uniqueCount="75">
  <si>
    <t>Pioneer Insurance Comapny Limited</t>
  </si>
  <si>
    <t>Premium on Right Share/ Share Premium</t>
  </si>
  <si>
    <t>Reserve For Exceptional Losses</t>
  </si>
  <si>
    <t>Share Fluctuation Fund</t>
  </si>
  <si>
    <t>Reserve &amp; Surplus</t>
  </si>
  <si>
    <t>Profit &amp; Loss Appropriation Account</t>
  </si>
  <si>
    <t>Fire Insurance Business Account</t>
  </si>
  <si>
    <t>Marine Insurance Business Account</t>
  </si>
  <si>
    <t>Motor Insurance Business Account</t>
  </si>
  <si>
    <t>Misc. Insurance Business Account</t>
  </si>
  <si>
    <t>Deposit Premium</t>
  </si>
  <si>
    <t>Liabilities &amp; Provisions</t>
  </si>
  <si>
    <t>Estimated Liability In Respect Of Outstanding Claims Whether Due Or Intimated</t>
  </si>
  <si>
    <t>Sundry Creditors</t>
  </si>
  <si>
    <t>Investment (At cost)</t>
  </si>
  <si>
    <t>National Bond/ Government Treasury Bond/Investment in Bangladesh Govt treasury bond</t>
  </si>
  <si>
    <t>Share &amp; Debenture/ Investment in Shares</t>
  </si>
  <si>
    <t>Interest, Dividend &amp; Rent Outstanding</t>
  </si>
  <si>
    <t>Amount Due From Other Persons Or Bodies Carrying On Insurance Business</t>
  </si>
  <si>
    <t>Sundry Debtors</t>
  </si>
  <si>
    <t>Cash &amp; Bank Balances</t>
  </si>
  <si>
    <t>Property, Plant &amp; Equipments / Other fixed assets</t>
  </si>
  <si>
    <t>Stock Of Printing Materials At Cost</t>
  </si>
  <si>
    <t>Insurance Stamps In Hand</t>
  </si>
  <si>
    <t>Income Statement</t>
  </si>
  <si>
    <t>Income from Investment and Other Sources</t>
  </si>
  <si>
    <t>Profit/Loss Transferred From:</t>
  </si>
  <si>
    <t>Fire Revenue Account</t>
  </si>
  <si>
    <t>Marine Revenue Account</t>
  </si>
  <si>
    <t>Motor Revenue Account</t>
  </si>
  <si>
    <t>Miscellaneous Revenue Account</t>
  </si>
  <si>
    <t>Advertisement &amp; Publicity</t>
  </si>
  <si>
    <t>Directors Fee</t>
  </si>
  <si>
    <t>Audit Fees</t>
  </si>
  <si>
    <t>Legal &amp; Professional Fees</t>
  </si>
  <si>
    <t>Donation &amp; Subscription</t>
  </si>
  <si>
    <t>Depreciation</t>
  </si>
  <si>
    <t>Other Expenses</t>
  </si>
  <si>
    <t>Registration &amp; Renewal</t>
  </si>
  <si>
    <t>Cash Flow Statement</t>
  </si>
  <si>
    <t>Collection From Premium &amp; Other Income</t>
  </si>
  <si>
    <t>Income Tax Paid</t>
  </si>
  <si>
    <t>Payment For Management Exp. Re-Insurance &amp; Claim</t>
  </si>
  <si>
    <t>Acquisition Of Fixed Asset</t>
  </si>
  <si>
    <t>Investment In Share/ Purchase of Share</t>
  </si>
  <si>
    <t>Dividend Paid</t>
  </si>
  <si>
    <t>Amount due to other persons or bodies</t>
  </si>
  <si>
    <t>Purchase of Bangladesh Govt. Treasury Bond</t>
  </si>
  <si>
    <t>Balance Sheet</t>
  </si>
  <si>
    <t>As at year end</t>
  </si>
  <si>
    <t>Liabilities and Capital</t>
  </si>
  <si>
    <t>Shareholders’ Equity</t>
  </si>
  <si>
    <t>Issued, Subscribed and Paid-up Capital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</si>
  <si>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</si>
  <si>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</si>
  <si>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</si>
  <si>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</si>
  <si>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</si>
  <si>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</si>
  <si>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</si>
  <si>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</si>
  <si>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</si>
  <si>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</si>
  <si>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</si>
  <si>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</si>
  <si>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</si>
  <si>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</si>
  <si>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</si>
  <si>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</si>
  <si>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</si>
  <si>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</si>
  <si>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</si>
  <si>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</si>
  <si>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Current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</si>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</sst>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 applyFill="1"/>
    <xf numFmtId="0" fontId="3" fillId="0" borderId="0" xfId="0" applyFont="1"/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4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 applyFill="1"/>
    <xf numFmtId="0" fontId="0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right" wrapText="1"/>
    </xf>
    <xf numFmtId="0" fontId="0" fillId="0" borderId="3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right" wrapText="1"/>
    </xf>
    <xf numFmtId="0" fontId="0" fillId="0" borderId="5" xfId="0" applyFont="1" applyFill="1" applyBorder="1" applyAlignment="1">
      <alignment horizontal="right" wrapText="1"/>
    </xf>
    <xf numFmtId="3" fontId="0" fillId="0" borderId="0" xfId="0" applyNumberFormat="1" applyFont="1" applyFill="1" applyBorder="1" applyAlignment="1">
      <alignment vertical="top" wrapText="1"/>
    </xf>
    <xf numFmtId="4" fontId="0" fillId="0" borderId="0" xfId="0" applyNumberFormat="1" applyFont="1" applyFill="1" applyAlignment="1">
      <alignment horizontal="right" vertical="top" wrapText="1"/>
    </xf>
    <xf numFmtId="4" fontId="0" fillId="0" borderId="5" xfId="0" applyNumberFormat="1" applyFont="1" applyFill="1" applyBorder="1" applyAlignment="1">
      <alignment horizontal="right" vertical="top" wrapText="1"/>
    </xf>
    <xf numFmtId="3" fontId="3" fillId="0" borderId="0" xfId="0" applyNumberFormat="1" applyFont="1" applyFill="1" applyBorder="1" applyAlignment="1">
      <alignment vertical="top" wrapText="1"/>
    </xf>
    <xf numFmtId="4" fontId="3" fillId="0" borderId="0" xfId="0" applyNumberFormat="1" applyFont="1" applyFill="1" applyAlignment="1">
      <alignment horizontal="right" vertical="top" wrapText="1"/>
    </xf>
    <xf numFmtId="4" fontId="3" fillId="0" borderId="5" xfId="0" applyNumberFormat="1" applyFont="1" applyFill="1" applyBorder="1" applyAlignment="1">
      <alignment horizontal="right"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2" fontId="3" fillId="0" borderId="7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4" fontId="4" fillId="0" borderId="0" xfId="0" applyNumberFormat="1" applyFont="1" applyFill="1" applyAlignment="1">
      <alignment horizontal="right" vertical="top" wrapText="1"/>
    </xf>
    <xf numFmtId="4" fontId="4" fillId="0" borderId="5" xfId="0" applyNumberFormat="1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2" fontId="4" fillId="0" borderId="7" xfId="0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4" fontId="8" fillId="0" borderId="0" xfId="0" applyNumberFormat="1" applyFont="1" applyFill="1" applyAlignment="1">
      <alignment horizontal="right" vertical="top" wrapText="1"/>
    </xf>
    <xf numFmtId="4" fontId="8" fillId="0" borderId="5" xfId="0" applyNumberFormat="1" applyFont="1" applyFill="1" applyBorder="1" applyAlignment="1">
      <alignment horizontal="right" vertical="top" wrapText="1"/>
    </xf>
    <xf numFmtId="0" fontId="8" fillId="0" borderId="0" xfId="0" applyFont="1" applyFill="1" applyAlignment="1">
      <alignment horizontal="right" vertical="top" wrapText="1"/>
    </xf>
    <xf numFmtId="0" fontId="8" fillId="0" borderId="5" xfId="0" applyFont="1" applyFill="1" applyBorder="1" applyAlignment="1">
      <alignment horizontal="right"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4" fontId="9" fillId="0" borderId="0" xfId="0" applyNumberFormat="1" applyFont="1" applyFill="1" applyAlignment="1">
      <alignment horizontal="right" vertical="top" wrapText="1"/>
    </xf>
    <xf numFmtId="4" fontId="9" fillId="0" borderId="5" xfId="0" applyNumberFormat="1" applyFont="1" applyFill="1" applyBorder="1" applyAlignment="1">
      <alignment horizontal="right" vertical="top" wrapText="1"/>
    </xf>
    <xf numFmtId="0" fontId="9" fillId="0" borderId="6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2" fontId="9" fillId="0" borderId="7" xfId="0" applyNumberFormat="1" applyFont="1" applyFill="1" applyBorder="1" applyAlignment="1">
      <alignment horizontal="right" vertical="top" wrapText="1"/>
    </xf>
    <xf numFmtId="0" fontId="3" fillId="0" borderId="10" xfId="0" applyFont="1" applyBorder="1" applyAlignment="1">
      <alignment horizontal="left"/>
    </xf>
    <xf numFmtId="0" fontId="10" fillId="0" borderId="4" xfId="0" applyFont="1" applyFill="1" applyBorder="1" applyAlignment="1">
      <alignment vertical="top" wrapText="1"/>
    </xf>
    <xf numFmtId="4" fontId="3" fillId="0" borderId="0" xfId="0" applyNumberFormat="1" applyFont="1" applyFill="1" applyBorder="1" applyAlignment="1">
      <alignment horizontal="right" vertical="top" wrapText="1"/>
    </xf>
    <xf numFmtId="0" fontId="3" fillId="0" borderId="10" xfId="0" applyFont="1" applyBorder="1"/>
    <xf numFmtId="0" fontId="1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vertical="top" wrapText="1"/>
    </xf>
    <xf numFmtId="164" fontId="1" fillId="0" borderId="0" xfId="1" applyNumberFormat="1" applyFont="1" applyFill="1" applyBorder="1" applyAlignment="1">
      <alignment vertical="top" wrapText="1"/>
    </xf>
    <xf numFmtId="164" fontId="1" fillId="0" borderId="0" xfId="1" applyNumberFormat="1" applyFont="1" applyFill="1" applyAlignment="1">
      <alignment horizontal="right" vertical="top" wrapText="1"/>
    </xf>
    <xf numFmtId="164" fontId="1" fillId="0" borderId="5" xfId="1" applyNumberFormat="1" applyFont="1" applyFill="1" applyBorder="1" applyAlignment="1">
      <alignment horizontal="right" vertical="top" wrapText="1"/>
    </xf>
    <xf numFmtId="0" fontId="12" fillId="0" borderId="4" xfId="0" applyFont="1" applyFill="1" applyBorder="1" applyAlignment="1">
      <alignment vertical="top" wrapText="1"/>
    </xf>
    <xf numFmtId="164" fontId="12" fillId="0" borderId="0" xfId="1" applyNumberFormat="1" applyFont="1" applyFill="1" applyBorder="1" applyAlignment="1">
      <alignment vertical="top" wrapText="1"/>
    </xf>
    <xf numFmtId="2" fontId="12" fillId="0" borderId="7" xfId="0" applyNumberFormat="1" applyFont="1" applyFill="1" applyBorder="1" applyAlignment="1">
      <alignment horizontal="right" vertical="top" wrapText="1"/>
    </xf>
    <xf numFmtId="0" fontId="11" fillId="0" borderId="4" xfId="0" applyFont="1" applyFill="1" applyBorder="1" applyAlignment="1">
      <alignment vertical="top" wrapText="1"/>
    </xf>
    <xf numFmtId="4" fontId="11" fillId="0" borderId="0" xfId="0" applyNumberFormat="1" applyFont="1" applyFill="1" applyAlignment="1">
      <alignment horizontal="right" vertical="top" wrapText="1"/>
    </xf>
    <xf numFmtId="4" fontId="11" fillId="0" borderId="5" xfId="0" applyNumberFormat="1" applyFont="1" applyFill="1" applyBorder="1" applyAlignment="1">
      <alignment horizontal="right" vertical="top" wrapText="1"/>
    </xf>
    <xf numFmtId="0" fontId="11" fillId="0" borderId="0" xfId="0" applyFont="1" applyFill="1" applyAlignment="1">
      <alignment horizontal="right" vertical="top" wrapText="1"/>
    </xf>
    <xf numFmtId="0" fontId="11" fillId="0" borderId="5" xfId="0" applyFont="1" applyFill="1" applyBorder="1" applyAlignment="1">
      <alignment horizontal="right" vertical="top" wrapText="1"/>
    </xf>
    <xf numFmtId="3" fontId="4" fillId="0" borderId="0" xfId="0" applyNumberFormat="1" applyFont="1" applyFill="1" applyAlignment="1">
      <alignment horizontal="right" vertical="top" wrapText="1"/>
    </xf>
    <xf numFmtId="4" fontId="13" fillId="2" borderId="8" xfId="0" applyNumberFormat="1" applyFont="1" applyFill="1" applyBorder="1" applyAlignment="1">
      <alignment horizontal="right" vertical="top" wrapText="1"/>
    </xf>
    <xf numFmtId="4" fontId="13" fillId="2" borderId="9" xfId="0" applyNumberFormat="1" applyFont="1" applyFill="1" applyBorder="1" applyAlignment="1">
      <alignment horizontal="right" vertical="top" wrapText="1"/>
    </xf>
    <xf numFmtId="0" fontId="4" fillId="0" borderId="0" xfId="0" applyFo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right" wrapText="1"/>
    </xf>
    <xf numFmtId="0" fontId="3" fillId="0" borderId="11" xfId="0" applyFont="1" applyBorder="1" applyAlignment="1">
      <alignment vertical="top" wrapText="1"/>
    </xf>
    <xf numFmtId="0" fontId="3" fillId="0" borderId="0" xfId="0" applyFont="1" applyBorder="1"/>
    <xf numFmtId="0" fontId="3" fillId="0" borderId="12" xfId="0" applyFont="1" applyBorder="1"/>
    <xf numFmtId="3" fontId="12" fillId="0" borderId="0" xfId="0" applyNumberFormat="1" applyFont="1" applyFill="1" applyBorder="1" applyAlignment="1">
      <alignment vertical="top" wrapText="1"/>
    </xf>
    <xf numFmtId="4" fontId="12" fillId="0" borderId="0" xfId="0" applyNumberFormat="1" applyFont="1" applyFill="1" applyAlignment="1">
      <alignment horizontal="right" vertical="top" wrapText="1"/>
    </xf>
    <xf numFmtId="4" fontId="12" fillId="0" borderId="0" xfId="0" applyNumberFormat="1" applyFont="1" applyFill="1" applyBorder="1" applyAlignment="1">
      <alignment horizontal="right" vertical="top" wrapText="1"/>
    </xf>
    <xf numFmtId="4" fontId="0" fillId="0" borderId="0" xfId="0" applyNumberFormat="1" applyFont="1" applyFill="1" applyBorder="1" applyAlignment="1">
      <alignment horizontal="right" vertical="top" wrapText="1"/>
    </xf>
    <xf numFmtId="164" fontId="1" fillId="0" borderId="0" xfId="1" applyNumberFormat="1" applyFont="1" applyFill="1" applyBorder="1" applyAlignment="1">
      <alignment horizontal="right" vertical="top" wrapText="1"/>
    </xf>
    <xf numFmtId="164" fontId="11" fillId="0" borderId="0" xfId="1" applyNumberFormat="1" applyFont="1" applyFill="1" applyBorder="1" applyAlignment="1">
      <alignment vertical="top" wrapText="1"/>
    </xf>
    <xf numFmtId="164" fontId="11" fillId="0" borderId="0" xfId="1" applyNumberFormat="1" applyFont="1" applyFill="1" applyAlignment="1">
      <alignment horizontal="right" vertical="top" wrapText="1"/>
    </xf>
    <xf numFmtId="164" fontId="11" fillId="0" borderId="5" xfId="1" applyNumberFormat="1" applyFont="1" applyFill="1" applyBorder="1" applyAlignment="1">
      <alignment horizontal="right" vertical="top" wrapText="1"/>
    </xf>
    <xf numFmtId="164" fontId="0" fillId="0" borderId="0" xfId="1" applyNumberFormat="1" applyFont="1"/>
    <xf numFmtId="0" fontId="12" fillId="0" borderId="0" xfId="0" applyFont="1" applyFill="1"/>
    <xf numFmtId="164" fontId="4" fillId="0" borderId="7" xfId="1" applyNumberFormat="1" applyFont="1" applyFill="1" applyBorder="1" applyAlignment="1">
      <alignment vertical="top" wrapText="1"/>
    </xf>
    <xf numFmtId="164" fontId="4" fillId="0" borderId="7" xfId="1" applyNumberFormat="1" applyFont="1" applyFill="1" applyBorder="1" applyAlignment="1">
      <alignment horizontal="right" vertical="top" wrapText="1"/>
    </xf>
    <xf numFmtId="164" fontId="12" fillId="0" borderId="0" xfId="1" applyNumberFormat="1" applyFont="1" applyFill="1"/>
    <xf numFmtId="164" fontId="1" fillId="0" borderId="0" xfId="1" applyNumberFormat="1" applyFont="1" applyFill="1"/>
    <xf numFmtId="164" fontId="12" fillId="0" borderId="0" xfId="1" applyNumberFormat="1" applyFont="1" applyFill="1" applyAlignment="1">
      <alignment horizontal="right" vertical="top" wrapText="1"/>
    </xf>
    <xf numFmtId="164" fontId="12" fillId="0" borderId="5" xfId="1" applyNumberFormat="1" applyFont="1" applyFill="1" applyBorder="1" applyAlignment="1">
      <alignment horizontal="right" vertical="top" wrapText="1"/>
    </xf>
    <xf numFmtId="0" fontId="12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right" wrapText="1"/>
    </xf>
    <xf numFmtId="0" fontId="12" fillId="0" borderId="3" xfId="0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32" sqref="A32:XFD32"/>
    </sheetView>
  </sheetViews>
  <sheetFormatPr defaultRowHeight="15" x14ac:dyDescent="0.25"/>
  <cols>
    <col min="1" max="1" width="49.28515625" style="7" customWidth="1"/>
    <col min="2" max="3" width="16.42578125" style="7" customWidth="1"/>
    <col min="4" max="6" width="19.28515625" style="7" bestFit="1" customWidth="1"/>
    <col min="7" max="7" width="15.42578125" style="7" bestFit="1" customWidth="1"/>
    <col min="8" max="16384" width="9.140625" style="7"/>
  </cols>
  <sheetData>
    <row r="1" spans="1:7" ht="18.75" x14ac:dyDescent="0.3">
      <c r="A1" s="8" t="s">
        <v>0</v>
      </c>
      <c r="B1" s="8"/>
      <c r="C1" s="8"/>
    </row>
    <row r="2" spans="1:7" x14ac:dyDescent="0.25">
      <c r="A2" s="2" t="s">
        <v>48</v>
      </c>
    </row>
    <row r="3" spans="1:7" ht="15.75" thickBot="1" x14ac:dyDescent="0.3">
      <c r="A3" s="2" t="s">
        <v>49</v>
      </c>
    </row>
    <row r="4" spans="1:7" x14ac:dyDescent="0.25">
      <c r="A4" s="9"/>
      <c r="B4" s="10">
        <v>2013</v>
      </c>
      <c r="C4" s="10">
        <v>2014</v>
      </c>
      <c r="D4" s="11">
        <v>2015</v>
      </c>
      <c r="E4" s="11">
        <v>2016</v>
      </c>
      <c r="F4" s="12">
        <v>2017</v>
      </c>
      <c r="G4" s="14">
        <v>2018</v>
      </c>
    </row>
    <row r="5" spans="1:7" ht="15.75" x14ac:dyDescent="0.25">
      <c r="A5" s="3" t="s">
        <v>50</v>
      </c>
      <c r="B5" s="13"/>
      <c r="C5" s="13"/>
      <c r="D5" s="14"/>
      <c r="E5" s="14"/>
      <c r="F5" s="15"/>
    </row>
    <row r="6" spans="1:7" ht="15.75" x14ac:dyDescent="0.25">
      <c r="A6" s="4"/>
      <c r="B6" s="13"/>
      <c r="C6" s="13"/>
      <c r="D6" s="14"/>
      <c r="E6" s="14"/>
      <c r="F6" s="15"/>
    </row>
    <row r="7" spans="1:7" x14ac:dyDescent="0.25">
      <c r="A7" s="5" t="s">
        <v>51</v>
      </c>
      <c r="B7" s="13"/>
      <c r="C7" s="13"/>
      <c r="D7" s="14"/>
      <c r="E7" s="14"/>
      <c r="F7" s="15"/>
    </row>
    <row r="8" spans="1:7" x14ac:dyDescent="0.25">
      <c r="A8" s="6" t="s">
        <v>52</v>
      </c>
      <c r="B8" s="16">
        <v>424125000</v>
      </c>
      <c r="C8" s="16">
        <v>508950000</v>
      </c>
      <c r="D8" s="17">
        <v>636187500</v>
      </c>
      <c r="E8" s="17">
        <v>699806250</v>
      </c>
      <c r="F8" s="18">
        <v>699806250</v>
      </c>
      <c r="G8" s="80">
        <v>699806250</v>
      </c>
    </row>
    <row r="9" spans="1:7" x14ac:dyDescent="0.25">
      <c r="A9" s="5" t="s">
        <v>1</v>
      </c>
      <c r="B9" s="16">
        <v>144000000</v>
      </c>
      <c r="C9" s="16">
        <v>144000000</v>
      </c>
      <c r="D9" s="17">
        <v>144000000</v>
      </c>
      <c r="E9" s="17">
        <v>144000000</v>
      </c>
      <c r="F9" s="18">
        <v>144000000</v>
      </c>
      <c r="G9" s="80">
        <v>144000000</v>
      </c>
    </row>
    <row r="10" spans="1:7" x14ac:dyDescent="0.25">
      <c r="A10" s="6" t="s">
        <v>53</v>
      </c>
      <c r="B10" s="19">
        <f>SUM(B11:B14)</f>
        <v>621995627</v>
      </c>
      <c r="C10" s="19">
        <f t="shared" ref="C10:G10" si="0">SUM(C11:C14)</f>
        <v>687049420</v>
      </c>
      <c r="D10" s="19">
        <f t="shared" si="0"/>
        <v>1106040968</v>
      </c>
      <c r="E10" s="19">
        <f t="shared" si="0"/>
        <v>1367481949</v>
      </c>
      <c r="F10" s="19">
        <f t="shared" si="0"/>
        <v>2075300713</v>
      </c>
      <c r="G10" s="19">
        <f t="shared" si="0"/>
        <v>2310659415</v>
      </c>
    </row>
    <row r="11" spans="1:7" x14ac:dyDescent="0.25">
      <c r="A11" s="22" t="s">
        <v>2</v>
      </c>
      <c r="B11" s="16">
        <v>427834471</v>
      </c>
      <c r="C11" s="16">
        <v>523207307</v>
      </c>
      <c r="D11" s="17">
        <v>574500215</v>
      </c>
      <c r="E11" s="17">
        <v>626648846</v>
      </c>
      <c r="F11" s="18">
        <v>758773450</v>
      </c>
      <c r="G11" s="80">
        <v>918251524</v>
      </c>
    </row>
    <row r="12" spans="1:7" x14ac:dyDescent="0.25">
      <c r="A12" s="22" t="s">
        <v>3</v>
      </c>
      <c r="B12" s="23"/>
      <c r="C12" s="23"/>
      <c r="D12" s="17">
        <v>367375811</v>
      </c>
      <c r="E12" s="17">
        <v>609545058</v>
      </c>
      <c r="F12" s="18">
        <v>1182115949</v>
      </c>
      <c r="G12" s="80">
        <v>1255060550</v>
      </c>
    </row>
    <row r="13" spans="1:7" x14ac:dyDescent="0.25">
      <c r="A13" s="22" t="s">
        <v>4</v>
      </c>
      <c r="B13" s="16">
        <v>4500000</v>
      </c>
      <c r="C13" s="16">
        <v>4500000</v>
      </c>
      <c r="D13" s="17">
        <v>4500000</v>
      </c>
      <c r="E13" s="17">
        <v>4500000</v>
      </c>
      <c r="F13" s="18">
        <v>4500000</v>
      </c>
      <c r="G13" s="80">
        <v>4500000</v>
      </c>
    </row>
    <row r="14" spans="1:7" x14ac:dyDescent="0.25">
      <c r="A14" s="22" t="s">
        <v>5</v>
      </c>
      <c r="B14" s="16">
        <v>189661156</v>
      </c>
      <c r="C14" s="16">
        <v>159342113</v>
      </c>
      <c r="D14" s="17">
        <v>159664942</v>
      </c>
      <c r="E14" s="17">
        <v>126788045</v>
      </c>
      <c r="F14" s="18">
        <v>129911314</v>
      </c>
      <c r="G14" s="80">
        <v>132847341</v>
      </c>
    </row>
    <row r="15" spans="1:7" x14ac:dyDescent="0.25">
      <c r="A15" s="24"/>
      <c r="B15" s="19">
        <f>B10+B9+B8</f>
        <v>1190120627</v>
      </c>
      <c r="C15" s="19">
        <f t="shared" ref="C15:G15" si="1">C10+C9+C8</f>
        <v>1339999420</v>
      </c>
      <c r="D15" s="19">
        <f t="shared" si="1"/>
        <v>1886228468</v>
      </c>
      <c r="E15" s="19">
        <f t="shared" si="1"/>
        <v>2211288199</v>
      </c>
      <c r="F15" s="19">
        <f t="shared" si="1"/>
        <v>2919106963</v>
      </c>
      <c r="G15" s="19">
        <f t="shared" si="1"/>
        <v>3154465665</v>
      </c>
    </row>
    <row r="16" spans="1:7" x14ac:dyDescent="0.25">
      <c r="A16" s="6" t="s">
        <v>54</v>
      </c>
      <c r="B16" s="19">
        <f>SUM(B17:B20)</f>
        <v>367037092</v>
      </c>
      <c r="C16" s="19">
        <f t="shared" ref="C16:G16" si="2">SUM(C17:C20)</f>
        <v>426047949</v>
      </c>
      <c r="D16" s="19">
        <f t="shared" si="2"/>
        <v>416387383</v>
      </c>
      <c r="E16" s="19">
        <f t="shared" si="2"/>
        <v>440220943</v>
      </c>
      <c r="F16" s="19">
        <f t="shared" si="2"/>
        <v>565005072</v>
      </c>
      <c r="G16" s="19">
        <f t="shared" si="2"/>
        <v>679100767</v>
      </c>
    </row>
    <row r="17" spans="1:7" x14ac:dyDescent="0.25">
      <c r="A17" s="22" t="s">
        <v>6</v>
      </c>
      <c r="B17" s="16">
        <v>68041735</v>
      </c>
      <c r="C17" s="16">
        <v>73110437</v>
      </c>
      <c r="D17" s="17">
        <v>134526036</v>
      </c>
      <c r="E17" s="17">
        <v>98636060</v>
      </c>
      <c r="F17" s="18">
        <v>176417027</v>
      </c>
      <c r="G17" s="80">
        <v>256357756</v>
      </c>
    </row>
    <row r="18" spans="1:7" x14ac:dyDescent="0.25">
      <c r="A18" s="22" t="s">
        <v>7</v>
      </c>
      <c r="B18" s="16">
        <v>161335131</v>
      </c>
      <c r="C18" s="16">
        <v>184482032</v>
      </c>
      <c r="D18" s="17">
        <v>133198752</v>
      </c>
      <c r="E18" s="17">
        <v>177999320</v>
      </c>
      <c r="F18" s="18">
        <v>211890030</v>
      </c>
      <c r="G18" s="80">
        <v>244850383</v>
      </c>
    </row>
    <row r="19" spans="1:7" x14ac:dyDescent="0.25">
      <c r="A19" s="22" t="s">
        <v>8</v>
      </c>
      <c r="B19" s="16">
        <v>91092881</v>
      </c>
      <c r="C19" s="16">
        <v>102790165</v>
      </c>
      <c r="D19" s="17">
        <v>116849942</v>
      </c>
      <c r="E19" s="17">
        <v>111869981</v>
      </c>
      <c r="F19" s="18">
        <v>128800534</v>
      </c>
      <c r="G19" s="80">
        <v>129277981</v>
      </c>
    </row>
    <row r="20" spans="1:7" x14ac:dyDescent="0.25">
      <c r="A20" s="22" t="s">
        <v>9</v>
      </c>
      <c r="B20" s="16">
        <v>46567345</v>
      </c>
      <c r="C20" s="16">
        <v>65665315</v>
      </c>
      <c r="D20" s="17">
        <v>31812653</v>
      </c>
      <c r="E20" s="17">
        <v>51715582</v>
      </c>
      <c r="F20" s="18">
        <v>47897481</v>
      </c>
      <c r="G20" s="80">
        <v>48614647</v>
      </c>
    </row>
    <row r="21" spans="1:7" x14ac:dyDescent="0.25">
      <c r="A21" s="6" t="s">
        <v>10</v>
      </c>
      <c r="B21" s="19">
        <v>21538373</v>
      </c>
      <c r="C21" s="19">
        <v>27986171</v>
      </c>
      <c r="D21" s="20">
        <v>21347358</v>
      </c>
      <c r="E21" s="20">
        <v>29455304</v>
      </c>
      <c r="F21" s="21">
        <v>71450695</v>
      </c>
      <c r="G21" s="48">
        <v>63496641</v>
      </c>
    </row>
    <row r="22" spans="1:7" x14ac:dyDescent="0.25">
      <c r="A22" s="6"/>
      <c r="B22" s="19"/>
      <c r="C22" s="19"/>
      <c r="D22" s="20"/>
      <c r="E22" s="20"/>
      <c r="F22" s="21"/>
    </row>
    <row r="23" spans="1:7" x14ac:dyDescent="0.25">
      <c r="A23" s="6" t="s">
        <v>11</v>
      </c>
      <c r="B23" s="19">
        <f>SUM(B24:B26)</f>
        <v>448004242</v>
      </c>
      <c r="C23" s="19">
        <f t="shared" ref="C23:G23" si="3">SUM(C24:C26)</f>
        <v>480469821</v>
      </c>
      <c r="D23" s="19">
        <f t="shared" si="3"/>
        <v>397357984</v>
      </c>
      <c r="E23" s="19">
        <f t="shared" si="3"/>
        <v>483576865</v>
      </c>
      <c r="F23" s="19">
        <f t="shared" si="3"/>
        <v>526897939</v>
      </c>
      <c r="G23" s="19">
        <f t="shared" si="3"/>
        <v>598914289</v>
      </c>
    </row>
    <row r="24" spans="1:7" ht="30" x14ac:dyDescent="0.25">
      <c r="A24" s="22" t="s">
        <v>12</v>
      </c>
      <c r="B24" s="16">
        <v>87589110</v>
      </c>
      <c r="C24" s="16">
        <v>83283083</v>
      </c>
      <c r="D24" s="17">
        <v>42116529</v>
      </c>
      <c r="E24" s="17">
        <v>50224015</v>
      </c>
      <c r="F24" s="18">
        <v>107621961</v>
      </c>
      <c r="G24" s="80">
        <v>208803836</v>
      </c>
    </row>
    <row r="25" spans="1:7" x14ac:dyDescent="0.25">
      <c r="A25" s="22" t="s">
        <v>46</v>
      </c>
      <c r="B25" s="16">
        <v>37641045</v>
      </c>
      <c r="C25" s="16">
        <v>31104817</v>
      </c>
      <c r="D25" s="17"/>
      <c r="E25" s="17"/>
      <c r="F25" s="18"/>
    </row>
    <row r="26" spans="1:7" x14ac:dyDescent="0.25">
      <c r="A26" s="22" t="s">
        <v>13</v>
      </c>
      <c r="B26" s="16">
        <v>322774087</v>
      </c>
      <c r="C26" s="16">
        <v>366081921</v>
      </c>
      <c r="D26" s="17">
        <v>355241455</v>
      </c>
      <c r="E26" s="17">
        <v>433352850</v>
      </c>
      <c r="F26" s="18">
        <v>419275978</v>
      </c>
      <c r="G26" s="80">
        <v>390110453</v>
      </c>
    </row>
    <row r="27" spans="1:7" x14ac:dyDescent="0.25">
      <c r="A27" s="24"/>
      <c r="B27" s="19">
        <f>B23+B21+B16+B15</f>
        <v>2026700334</v>
      </c>
      <c r="C27" s="19">
        <f t="shared" ref="C27:G27" si="4">C23+C21+C16+C15</f>
        <v>2274503361</v>
      </c>
      <c r="D27" s="19">
        <f t="shared" si="4"/>
        <v>2721321193</v>
      </c>
      <c r="E27" s="19">
        <f t="shared" si="4"/>
        <v>3164541311</v>
      </c>
      <c r="F27" s="19">
        <f t="shared" si="4"/>
        <v>4082460669</v>
      </c>
      <c r="G27" s="19">
        <f t="shared" si="4"/>
        <v>4495977362</v>
      </c>
    </row>
    <row r="28" spans="1:7" x14ac:dyDescent="0.25">
      <c r="A28" s="46" t="s">
        <v>55</v>
      </c>
      <c r="B28" s="19"/>
      <c r="C28" s="19"/>
      <c r="D28" s="20"/>
      <c r="E28" s="20"/>
      <c r="F28" s="21"/>
    </row>
    <row r="29" spans="1:7" x14ac:dyDescent="0.25">
      <c r="A29" s="47" t="s">
        <v>14</v>
      </c>
      <c r="B29" s="19">
        <f t="shared" ref="B29:F29" si="5">B30+B31</f>
        <v>361676985</v>
      </c>
      <c r="C29" s="19">
        <f t="shared" si="5"/>
        <v>362069711</v>
      </c>
      <c r="D29" s="19">
        <f t="shared" si="5"/>
        <v>758479952</v>
      </c>
      <c r="E29" s="19">
        <f t="shared" si="5"/>
        <v>1036140102</v>
      </c>
      <c r="F29" s="19">
        <f t="shared" si="5"/>
        <v>1608710993</v>
      </c>
      <c r="G29" s="19">
        <f>G30+G31</f>
        <v>1763096899</v>
      </c>
    </row>
    <row r="30" spans="1:7" ht="30" x14ac:dyDescent="0.25">
      <c r="A30" s="22" t="s">
        <v>15</v>
      </c>
      <c r="B30" s="16">
        <v>25000000</v>
      </c>
      <c r="C30" s="16">
        <v>25000000</v>
      </c>
      <c r="D30" s="17">
        <v>25000000</v>
      </c>
      <c r="E30" s="17">
        <v>25000000</v>
      </c>
      <c r="F30" s="18">
        <v>25000000</v>
      </c>
      <c r="G30" s="80">
        <v>25000000</v>
      </c>
    </row>
    <row r="31" spans="1:7" x14ac:dyDescent="0.25">
      <c r="A31" s="22" t="s">
        <v>16</v>
      </c>
      <c r="B31" s="16">
        <v>336676985</v>
      </c>
      <c r="C31" s="16">
        <v>337069711</v>
      </c>
      <c r="D31" s="17">
        <v>733479952</v>
      </c>
      <c r="E31" s="17">
        <v>1011140102</v>
      </c>
      <c r="F31" s="18">
        <v>1583710993</v>
      </c>
      <c r="G31" s="80">
        <v>1738096899</v>
      </c>
    </row>
    <row r="32" spans="1:7" x14ac:dyDescent="0.25">
      <c r="A32" s="22"/>
      <c r="B32" s="16"/>
      <c r="C32" s="16"/>
      <c r="D32" s="17"/>
      <c r="E32" s="17"/>
      <c r="F32" s="18"/>
      <c r="G32" s="80"/>
    </row>
    <row r="33" spans="1:7" x14ac:dyDescent="0.25">
      <c r="A33" s="22" t="s">
        <v>17</v>
      </c>
      <c r="B33" s="16">
        <v>27620434</v>
      </c>
      <c r="C33" s="16">
        <v>23731521</v>
      </c>
      <c r="D33" s="17">
        <v>10702527</v>
      </c>
      <c r="E33" s="17">
        <v>9288729</v>
      </c>
      <c r="F33" s="18">
        <v>10750417</v>
      </c>
      <c r="G33" s="80">
        <v>9921016</v>
      </c>
    </row>
    <row r="34" spans="1:7" ht="30" x14ac:dyDescent="0.25">
      <c r="A34" s="22" t="s">
        <v>18</v>
      </c>
      <c r="B34" s="23"/>
      <c r="C34" s="23"/>
      <c r="D34" s="17">
        <v>140926145</v>
      </c>
      <c r="E34" s="17">
        <v>295173154</v>
      </c>
      <c r="F34" s="18">
        <v>435637439</v>
      </c>
      <c r="G34" s="80">
        <v>455394378</v>
      </c>
    </row>
    <row r="35" spans="1:7" x14ac:dyDescent="0.25">
      <c r="A35" s="22" t="s">
        <v>19</v>
      </c>
      <c r="B35" s="16">
        <v>311571238</v>
      </c>
      <c r="C35" s="16">
        <v>365773152</v>
      </c>
      <c r="D35" s="17">
        <v>350324416</v>
      </c>
      <c r="E35" s="17">
        <v>467683989</v>
      </c>
      <c r="F35" s="18">
        <v>592469097</v>
      </c>
      <c r="G35" s="80">
        <v>711029834</v>
      </c>
    </row>
    <row r="36" spans="1:7" x14ac:dyDescent="0.25">
      <c r="A36" s="22" t="s">
        <v>20</v>
      </c>
      <c r="B36" s="16">
        <v>903026127</v>
      </c>
      <c r="C36" s="16">
        <v>968779459</v>
      </c>
      <c r="D36" s="17">
        <v>913504094</v>
      </c>
      <c r="E36" s="17">
        <v>811668661</v>
      </c>
      <c r="F36" s="18">
        <v>874964942</v>
      </c>
      <c r="G36" s="80">
        <v>996525371</v>
      </c>
    </row>
    <row r="37" spans="1:7" x14ac:dyDescent="0.25">
      <c r="A37" s="22" t="s">
        <v>21</v>
      </c>
      <c r="B37" s="16">
        <v>418622351</v>
      </c>
      <c r="C37" s="16">
        <v>548558771</v>
      </c>
      <c r="D37" s="17">
        <v>541851660</v>
      </c>
      <c r="E37" s="17">
        <v>539717194</v>
      </c>
      <c r="F37" s="18">
        <v>553801423</v>
      </c>
      <c r="G37" s="80">
        <v>553528431</v>
      </c>
    </row>
    <row r="38" spans="1:7" x14ac:dyDescent="0.25">
      <c r="A38" s="22" t="s">
        <v>22</v>
      </c>
      <c r="B38" s="16">
        <v>2072523</v>
      </c>
      <c r="C38" s="16">
        <v>2307418</v>
      </c>
      <c r="D38" s="17">
        <v>2221320</v>
      </c>
      <c r="E38" s="17">
        <v>2145678</v>
      </c>
      <c r="F38" s="18">
        <v>1892469</v>
      </c>
      <c r="G38" s="80">
        <v>2120841</v>
      </c>
    </row>
    <row r="39" spans="1:7" x14ac:dyDescent="0.25">
      <c r="A39" s="22" t="s">
        <v>23</v>
      </c>
      <c r="B39" s="16">
        <v>2110676</v>
      </c>
      <c r="C39" s="16">
        <v>3283329</v>
      </c>
      <c r="D39" s="17">
        <v>3311079</v>
      </c>
      <c r="E39" s="17">
        <v>2723804</v>
      </c>
      <c r="F39" s="18">
        <v>4233889</v>
      </c>
      <c r="G39" s="80">
        <v>4360592</v>
      </c>
    </row>
    <row r="40" spans="1:7" x14ac:dyDescent="0.25">
      <c r="A40" s="24"/>
      <c r="B40" s="19">
        <f>SUM(B33:B39)+B29</f>
        <v>2026700334</v>
      </c>
      <c r="C40" s="19">
        <f t="shared" ref="C40:G40" si="6">SUM(C33:C39)+C29</f>
        <v>2274503361</v>
      </c>
      <c r="D40" s="19">
        <f t="shared" si="6"/>
        <v>2721321193</v>
      </c>
      <c r="E40" s="19">
        <f t="shared" si="6"/>
        <v>3164541311</v>
      </c>
      <c r="F40" s="19">
        <f t="shared" si="6"/>
        <v>4082460669</v>
      </c>
      <c r="G40" s="19">
        <f t="shared" si="6"/>
        <v>4495977362</v>
      </c>
    </row>
    <row r="41" spans="1:7" x14ac:dyDescent="0.25">
      <c r="A41" s="24"/>
    </row>
    <row r="42" spans="1:7" ht="15.75" thickBot="1" x14ac:dyDescent="0.3">
      <c r="A42" s="49" t="s">
        <v>56</v>
      </c>
      <c r="B42" s="25">
        <f>B15/(B8/10)</f>
        <v>28.060610126731508</v>
      </c>
      <c r="C42" s="25">
        <f>C15/(C8/10)</f>
        <v>26.328704587877002</v>
      </c>
      <c r="D42" s="25">
        <f>D15/(D8/10)</f>
        <v>29.648939471460849</v>
      </c>
      <c r="E42" s="25">
        <f t="shared" ref="E42:G42" si="7">E15/(E8/10)</f>
        <v>31.598577449115382</v>
      </c>
      <c r="F42" s="25">
        <f t="shared" si="7"/>
        <v>41.713073625735696</v>
      </c>
      <c r="G42" s="25">
        <f t="shared" si="7"/>
        <v>45.076271682340646</v>
      </c>
    </row>
    <row r="43" spans="1:7" ht="15.75" x14ac:dyDescent="0.25">
      <c r="A43" s="49" t="s">
        <v>57</v>
      </c>
      <c r="B43" s="50">
        <f>B8/10</f>
        <v>42412500</v>
      </c>
      <c r="C43" s="50">
        <f t="shared" ref="C43:G43" si="8">C8/10</f>
        <v>50895000</v>
      </c>
      <c r="D43" s="50">
        <f t="shared" si="8"/>
        <v>63618750</v>
      </c>
      <c r="E43" s="50">
        <f t="shared" si="8"/>
        <v>69980625</v>
      </c>
      <c r="F43" s="50">
        <f t="shared" si="8"/>
        <v>69980625</v>
      </c>
      <c r="G43" s="50">
        <f t="shared" si="8"/>
        <v>69980625</v>
      </c>
    </row>
    <row r="44" spans="1:7" ht="16.5" thickBot="1" x14ac:dyDescent="0.3">
      <c r="A44" s="30"/>
      <c r="B44" s="31"/>
      <c r="C44" s="31"/>
      <c r="D44" s="32"/>
      <c r="E44" s="32"/>
      <c r="F44" s="32"/>
    </row>
    <row r="45" spans="1:7" ht="15.75" x14ac:dyDescent="0.25">
      <c r="A45" s="33"/>
      <c r="B45" s="34"/>
      <c r="C45" s="34"/>
      <c r="D45" s="35"/>
      <c r="E45" s="35"/>
      <c r="F45" s="36"/>
    </row>
    <row r="46" spans="1:7" ht="15.75" x14ac:dyDescent="0.25">
      <c r="A46" s="33"/>
      <c r="B46" s="34"/>
      <c r="C46" s="34"/>
      <c r="D46" s="35"/>
      <c r="E46" s="35"/>
      <c r="F46" s="36"/>
    </row>
    <row r="47" spans="1:7" ht="15.75" x14ac:dyDescent="0.25">
      <c r="A47" s="33"/>
      <c r="B47" s="34"/>
      <c r="C47" s="34"/>
      <c r="D47" s="37"/>
      <c r="E47" s="35"/>
      <c r="F47" s="38"/>
    </row>
    <row r="48" spans="1:7" ht="15.75" x14ac:dyDescent="0.25">
      <c r="A48" s="33"/>
      <c r="B48" s="34"/>
      <c r="C48" s="34"/>
      <c r="D48" s="35"/>
      <c r="E48" s="35"/>
      <c r="F48" s="36"/>
    </row>
    <row r="49" spans="1:6" ht="15.75" x14ac:dyDescent="0.25">
      <c r="A49" s="39"/>
      <c r="B49" s="40"/>
      <c r="C49" s="40"/>
      <c r="D49" s="41"/>
      <c r="E49" s="41"/>
      <c r="F49" s="42"/>
    </row>
    <row r="50" spans="1:6" ht="16.5" thickBot="1" x14ac:dyDescent="0.3">
      <c r="A50" s="43"/>
      <c r="B50" s="44"/>
      <c r="C50" s="44"/>
      <c r="D50" s="45"/>
      <c r="E50" s="45"/>
      <c r="F50" s="4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B29" sqref="B29"/>
    </sheetView>
  </sheetViews>
  <sheetFormatPr defaultRowHeight="15" x14ac:dyDescent="0.25"/>
  <cols>
    <col min="1" max="1" width="44.28515625" style="7" customWidth="1"/>
    <col min="2" max="3" width="13.28515625" style="7" customWidth="1"/>
    <col min="4" max="6" width="17.85546875" style="7" bestFit="1" customWidth="1"/>
    <col min="7" max="7" width="16.28515625" style="7" bestFit="1" customWidth="1"/>
    <col min="8" max="16384" width="9.140625" style="7"/>
  </cols>
  <sheetData>
    <row r="1" spans="1:7" ht="18.75" x14ac:dyDescent="0.3">
      <c r="A1" s="8" t="s">
        <v>0</v>
      </c>
      <c r="B1" s="8"/>
      <c r="C1" s="8"/>
    </row>
    <row r="2" spans="1:7" ht="15.75" x14ac:dyDescent="0.25">
      <c r="A2" s="70" t="s">
        <v>24</v>
      </c>
    </row>
    <row r="3" spans="1:7" ht="15.75" thickBot="1" x14ac:dyDescent="0.3">
      <c r="A3" s="2" t="s">
        <v>49</v>
      </c>
    </row>
    <row r="4" spans="1:7" x14ac:dyDescent="0.25">
      <c r="A4" s="51"/>
      <c r="B4" s="52">
        <v>2013</v>
      </c>
      <c r="C4" s="52">
        <v>2014</v>
      </c>
      <c r="D4" s="53">
        <v>2015</v>
      </c>
      <c r="E4" s="53">
        <v>2016</v>
      </c>
      <c r="F4" s="54">
        <v>2017</v>
      </c>
      <c r="G4" s="72">
        <v>2018</v>
      </c>
    </row>
    <row r="5" spans="1:7" x14ac:dyDescent="0.25">
      <c r="A5" s="74" t="s">
        <v>58</v>
      </c>
      <c r="B5" s="71"/>
      <c r="C5" s="71"/>
      <c r="D5" s="72"/>
      <c r="E5" s="72"/>
      <c r="F5" s="73"/>
    </row>
    <row r="6" spans="1:7" x14ac:dyDescent="0.25">
      <c r="A6" s="55" t="s">
        <v>25</v>
      </c>
      <c r="B6" s="56">
        <f>95019854+75616</f>
        <v>95095470</v>
      </c>
      <c r="C6" s="56">
        <f>104515803+9516</f>
        <v>104525319</v>
      </c>
      <c r="D6" s="57">
        <v>112604808</v>
      </c>
      <c r="E6" s="57">
        <v>108469059</v>
      </c>
      <c r="F6" s="58">
        <v>140327014</v>
      </c>
      <c r="G6" s="81">
        <v>86534589</v>
      </c>
    </row>
    <row r="7" spans="1:7" x14ac:dyDescent="0.25">
      <c r="A7" s="74" t="s">
        <v>26</v>
      </c>
      <c r="B7" s="60">
        <f>SUM(B8:B11)</f>
        <v>255023915</v>
      </c>
      <c r="C7" s="60">
        <f t="shared" ref="C7:G7" si="0">SUM(C8:C11)</f>
        <v>227532678</v>
      </c>
      <c r="D7" s="60">
        <f t="shared" si="0"/>
        <v>208477380</v>
      </c>
      <c r="E7" s="60">
        <f t="shared" si="0"/>
        <v>198159266</v>
      </c>
      <c r="F7" s="60">
        <f t="shared" si="0"/>
        <v>221828625</v>
      </c>
      <c r="G7" s="60">
        <f t="shared" si="0"/>
        <v>284489778</v>
      </c>
    </row>
    <row r="8" spans="1:7" x14ac:dyDescent="0.25">
      <c r="A8" s="55" t="s">
        <v>27</v>
      </c>
      <c r="B8" s="56">
        <v>-43172997</v>
      </c>
      <c r="C8" s="56">
        <v>-48538881</v>
      </c>
      <c r="D8" s="57">
        <v>-151147657</v>
      </c>
      <c r="E8" s="57">
        <v>-58476618</v>
      </c>
      <c r="F8" s="58">
        <v>-103486693</v>
      </c>
      <c r="G8" s="81">
        <v>-141772216</v>
      </c>
    </row>
    <row r="9" spans="1:7" x14ac:dyDescent="0.25">
      <c r="A9" s="55" t="s">
        <v>28</v>
      </c>
      <c r="B9" s="56">
        <v>194307204</v>
      </c>
      <c r="C9" s="56">
        <v>176000075</v>
      </c>
      <c r="D9" s="57">
        <v>171785103</v>
      </c>
      <c r="E9" s="57">
        <v>84129740</v>
      </c>
      <c r="F9" s="58">
        <v>130894037</v>
      </c>
      <c r="G9" s="81">
        <v>231739403</v>
      </c>
    </row>
    <row r="10" spans="1:7" x14ac:dyDescent="0.25">
      <c r="A10" s="55" t="s">
        <v>29</v>
      </c>
      <c r="B10" s="56">
        <v>90134998</v>
      </c>
      <c r="C10" s="56">
        <v>103742755</v>
      </c>
      <c r="D10" s="57">
        <v>137694224</v>
      </c>
      <c r="E10" s="57">
        <v>144442916</v>
      </c>
      <c r="F10" s="58">
        <v>150930759</v>
      </c>
      <c r="G10" s="81">
        <v>164996866</v>
      </c>
    </row>
    <row r="11" spans="1:7" x14ac:dyDescent="0.25">
      <c r="A11" s="55" t="s">
        <v>30</v>
      </c>
      <c r="B11" s="56">
        <v>13754710</v>
      </c>
      <c r="C11" s="56">
        <v>-3671271</v>
      </c>
      <c r="D11" s="57">
        <v>50145710</v>
      </c>
      <c r="E11" s="57">
        <v>28063228</v>
      </c>
      <c r="F11" s="58">
        <v>43490522</v>
      </c>
      <c r="G11" s="81">
        <v>29525725</v>
      </c>
    </row>
    <row r="12" spans="1:7" x14ac:dyDescent="0.25">
      <c r="A12" s="59"/>
      <c r="B12" s="60">
        <f>B7+B6</f>
        <v>350119385</v>
      </c>
      <c r="C12" s="60">
        <f t="shared" ref="C12:G12" si="1">C7+C6</f>
        <v>332057997</v>
      </c>
      <c r="D12" s="60">
        <f t="shared" si="1"/>
        <v>321082188</v>
      </c>
      <c r="E12" s="60">
        <f t="shared" si="1"/>
        <v>306628325</v>
      </c>
      <c r="F12" s="60">
        <f t="shared" si="1"/>
        <v>362155639</v>
      </c>
      <c r="G12" s="60">
        <f t="shared" si="1"/>
        <v>371024367</v>
      </c>
    </row>
    <row r="13" spans="1:7" x14ac:dyDescent="0.25">
      <c r="A13" s="59"/>
      <c r="B13" s="60"/>
      <c r="C13" s="60"/>
      <c r="D13" s="60"/>
      <c r="E13" s="60"/>
      <c r="F13" s="60"/>
    </row>
    <row r="14" spans="1:7" x14ac:dyDescent="0.25">
      <c r="A14" s="74" t="s">
        <v>59</v>
      </c>
      <c r="B14" s="60">
        <f>SUM(B15:B22)</f>
        <v>52279057</v>
      </c>
      <c r="C14" s="60">
        <f t="shared" ref="C14:G14" si="2">SUM(C15:C22)</f>
        <v>57427769</v>
      </c>
      <c r="D14" s="60">
        <f t="shared" si="2"/>
        <v>54274987</v>
      </c>
      <c r="E14" s="60">
        <f t="shared" si="2"/>
        <v>48032666</v>
      </c>
      <c r="F14" s="60">
        <f t="shared" si="2"/>
        <v>52538246</v>
      </c>
      <c r="G14" s="60">
        <f t="shared" si="2"/>
        <v>38405346</v>
      </c>
    </row>
    <row r="15" spans="1:7" x14ac:dyDescent="0.25">
      <c r="A15" s="55" t="s">
        <v>31</v>
      </c>
      <c r="B15" s="56">
        <v>23033947</v>
      </c>
      <c r="C15" s="56">
        <v>25351446</v>
      </c>
      <c r="D15" s="57">
        <v>16209926</v>
      </c>
      <c r="E15" s="57">
        <v>12959459</v>
      </c>
      <c r="F15" s="58">
        <v>11038521</v>
      </c>
      <c r="G15" s="81">
        <v>7290536</v>
      </c>
    </row>
    <row r="16" spans="1:7" x14ac:dyDescent="0.25">
      <c r="A16" s="55" t="s">
        <v>32</v>
      </c>
      <c r="B16" s="56">
        <v>442800</v>
      </c>
      <c r="C16" s="56">
        <v>408600</v>
      </c>
      <c r="D16" s="57">
        <v>390200</v>
      </c>
      <c r="E16" s="57">
        <v>350800</v>
      </c>
      <c r="F16" s="58">
        <v>501400</v>
      </c>
      <c r="G16" s="81">
        <v>285800</v>
      </c>
    </row>
    <row r="17" spans="1:7" x14ac:dyDescent="0.25">
      <c r="A17" s="55" t="s">
        <v>33</v>
      </c>
      <c r="B17" s="56">
        <v>325000</v>
      </c>
      <c r="C17" s="56">
        <v>325000</v>
      </c>
      <c r="D17" s="57">
        <v>330000</v>
      </c>
      <c r="E17" s="57">
        <v>180000</v>
      </c>
      <c r="F17" s="58">
        <v>212750</v>
      </c>
      <c r="G17" s="81">
        <v>230000</v>
      </c>
    </row>
    <row r="18" spans="1:7" x14ac:dyDescent="0.25">
      <c r="A18" s="55" t="s">
        <v>34</v>
      </c>
      <c r="B18" s="56">
        <v>676000</v>
      </c>
      <c r="C18" s="56">
        <v>943790</v>
      </c>
      <c r="D18" s="57">
        <v>300000</v>
      </c>
      <c r="E18" s="57">
        <v>199975</v>
      </c>
      <c r="F18" s="58">
        <v>787625</v>
      </c>
      <c r="G18" s="81">
        <v>155250</v>
      </c>
    </row>
    <row r="19" spans="1:7" x14ac:dyDescent="0.25">
      <c r="A19" s="55" t="s">
        <v>35</v>
      </c>
      <c r="B19" s="56">
        <v>1895000</v>
      </c>
      <c r="C19" s="56">
        <v>150000</v>
      </c>
      <c r="D19" s="57">
        <v>150000</v>
      </c>
      <c r="E19" s="57">
        <v>200000</v>
      </c>
      <c r="F19" s="58">
        <v>98000</v>
      </c>
      <c r="G19" s="81">
        <v>100000</v>
      </c>
    </row>
    <row r="20" spans="1:7" x14ac:dyDescent="0.25">
      <c r="A20" s="55" t="s">
        <v>36</v>
      </c>
      <c r="B20" s="56">
        <v>17022708</v>
      </c>
      <c r="C20" s="56">
        <v>21778825</v>
      </c>
      <c r="D20" s="57">
        <v>22574594</v>
      </c>
      <c r="E20" s="57">
        <v>22297547</v>
      </c>
      <c r="F20" s="58">
        <v>22185214</v>
      </c>
      <c r="G20" s="81">
        <v>25217033</v>
      </c>
    </row>
    <row r="21" spans="1:7" x14ac:dyDescent="0.25">
      <c r="A21" s="55" t="s">
        <v>37</v>
      </c>
      <c r="B21" s="56"/>
      <c r="C21" s="56"/>
      <c r="D21" s="57">
        <v>1415255</v>
      </c>
      <c r="E21" s="57">
        <v>50000</v>
      </c>
      <c r="F21" s="58">
        <v>200000</v>
      </c>
      <c r="G21" s="81">
        <v>20000</v>
      </c>
    </row>
    <row r="22" spans="1:7" x14ac:dyDescent="0.25">
      <c r="A22" s="55" t="s">
        <v>38</v>
      </c>
      <c r="B22" s="56">
        <v>8883602</v>
      </c>
      <c r="C22" s="56">
        <v>8470108</v>
      </c>
      <c r="D22" s="57">
        <v>12905012</v>
      </c>
      <c r="E22" s="57">
        <v>11794885</v>
      </c>
      <c r="F22" s="58">
        <v>17514736</v>
      </c>
      <c r="G22" s="81">
        <v>5106727</v>
      </c>
    </row>
    <row r="23" spans="1:7" x14ac:dyDescent="0.25">
      <c r="A23" s="49" t="s">
        <v>60</v>
      </c>
      <c r="B23" s="60">
        <f>B12-B14</f>
        <v>297840328</v>
      </c>
      <c r="C23" s="60">
        <f t="shared" ref="C23:G23" si="3">C12-C14</f>
        <v>274630228</v>
      </c>
      <c r="D23" s="60">
        <f t="shared" si="3"/>
        <v>266807201</v>
      </c>
      <c r="E23" s="60">
        <f t="shared" si="3"/>
        <v>258595659</v>
      </c>
      <c r="F23" s="60">
        <f t="shared" si="3"/>
        <v>309617393</v>
      </c>
      <c r="G23" s="60">
        <f t="shared" si="3"/>
        <v>332619021</v>
      </c>
    </row>
    <row r="24" spans="1:7" x14ac:dyDescent="0.25">
      <c r="A24" s="5" t="s">
        <v>61</v>
      </c>
      <c r="B24" s="56">
        <f>B25+B26</f>
        <v>85000000</v>
      </c>
      <c r="C24" s="56">
        <f t="shared" ref="C24:G24" si="4">C25+C26</f>
        <v>76391218</v>
      </c>
      <c r="D24" s="56">
        <f t="shared" si="4"/>
        <v>75027120</v>
      </c>
      <c r="E24" s="56">
        <f t="shared" si="4"/>
        <v>80277050</v>
      </c>
      <c r="F24" s="56">
        <f t="shared" si="4"/>
        <v>69398583</v>
      </c>
      <c r="G24" s="56">
        <f t="shared" si="4"/>
        <v>65233983</v>
      </c>
    </row>
    <row r="25" spans="1:7" x14ac:dyDescent="0.25">
      <c r="A25" s="7" t="s">
        <v>73</v>
      </c>
      <c r="B25" s="56">
        <v>85000000</v>
      </c>
      <c r="C25" s="56">
        <v>76100000</v>
      </c>
      <c r="D25" s="57">
        <v>74726985</v>
      </c>
      <c r="E25" s="57">
        <v>80000000</v>
      </c>
      <c r="F25" s="58">
        <v>70000000</v>
      </c>
      <c r="G25" s="81">
        <v>65000000</v>
      </c>
    </row>
    <row r="26" spans="1:7" x14ac:dyDescent="0.25">
      <c r="A26" s="7" t="s">
        <v>74</v>
      </c>
      <c r="B26" s="56">
        <v>0</v>
      </c>
      <c r="C26" s="56">
        <v>291218</v>
      </c>
      <c r="D26" s="57">
        <v>300135</v>
      </c>
      <c r="E26" s="57">
        <v>277050</v>
      </c>
      <c r="F26" s="58">
        <v>-601417</v>
      </c>
      <c r="G26" s="81">
        <v>233983</v>
      </c>
    </row>
    <row r="27" spans="1:7" x14ac:dyDescent="0.25">
      <c r="A27" s="49" t="s">
        <v>62</v>
      </c>
      <c r="B27" s="60">
        <f t="shared" ref="B27:F27" si="5">B23-B24</f>
        <v>212840328</v>
      </c>
      <c r="C27" s="60">
        <f t="shared" si="5"/>
        <v>198239010</v>
      </c>
      <c r="D27" s="60">
        <f t="shared" si="5"/>
        <v>191780081</v>
      </c>
      <c r="E27" s="60">
        <f t="shared" si="5"/>
        <v>178318609</v>
      </c>
      <c r="F27" s="60">
        <f t="shared" si="5"/>
        <v>240218810</v>
      </c>
      <c r="G27" s="60">
        <f>G23-G24</f>
        <v>267385038</v>
      </c>
    </row>
    <row r="28" spans="1:7" x14ac:dyDescent="0.25">
      <c r="A28" s="75"/>
      <c r="B28" s="60"/>
      <c r="C28" s="60"/>
      <c r="D28" s="60"/>
      <c r="E28" s="60"/>
      <c r="F28" s="60"/>
    </row>
    <row r="29" spans="1:7" ht="15.75" thickBot="1" x14ac:dyDescent="0.3">
      <c r="A29" s="49" t="s">
        <v>63</v>
      </c>
      <c r="B29" s="61">
        <f>B27/('1'!B8/10)</f>
        <v>5.0183395932802828</v>
      </c>
      <c r="C29" s="61">
        <f>C27/('1'!C8/10)</f>
        <v>3.8950586501620985</v>
      </c>
      <c r="D29" s="61">
        <f>D27/('1'!D8/10)</f>
        <v>3.0145213635917085</v>
      </c>
      <c r="E29" s="61">
        <f>E27/('1'!E8/10)</f>
        <v>2.5481139815484641</v>
      </c>
      <c r="F29" s="61">
        <f>F27/('1'!F8/10)</f>
        <v>3.4326473934749795</v>
      </c>
      <c r="G29" s="61">
        <f>G27/('1'!G8/10)</f>
        <v>3.8208438121265709</v>
      </c>
    </row>
    <row r="30" spans="1:7" ht="15.75" x14ac:dyDescent="0.25">
      <c r="A30" s="76" t="s">
        <v>64</v>
      </c>
      <c r="B30" s="82">
        <v>42412500</v>
      </c>
      <c r="C30" s="82">
        <v>50895000</v>
      </c>
      <c r="D30" s="83">
        <v>63618750</v>
      </c>
      <c r="E30" s="83">
        <v>69980625</v>
      </c>
      <c r="F30" s="84">
        <v>69980625</v>
      </c>
      <c r="G30" s="85">
        <f>'1'!G8/10</f>
        <v>69980625</v>
      </c>
    </row>
    <row r="31" spans="1:7" ht="15.75" x14ac:dyDescent="0.25">
      <c r="A31" s="62"/>
      <c r="B31" s="50"/>
      <c r="C31" s="50"/>
      <c r="D31" s="63"/>
      <c r="E31" s="63"/>
      <c r="F31" s="64"/>
    </row>
    <row r="32" spans="1:7" ht="15.75" x14ac:dyDescent="0.25">
      <c r="A32" s="62"/>
      <c r="B32" s="50"/>
      <c r="C32" s="50"/>
      <c r="D32" s="65"/>
      <c r="E32" s="65"/>
      <c r="F32" s="64"/>
    </row>
    <row r="33" spans="1:6" ht="15.75" x14ac:dyDescent="0.25">
      <c r="A33" s="62"/>
      <c r="B33" s="50"/>
      <c r="C33" s="50"/>
      <c r="D33" s="63"/>
      <c r="E33" s="63"/>
      <c r="F33" s="64"/>
    </row>
    <row r="34" spans="1:6" ht="15.75" x14ac:dyDescent="0.25">
      <c r="A34" s="62"/>
      <c r="B34" s="50"/>
      <c r="C34" s="50"/>
      <c r="D34" s="63"/>
      <c r="E34" s="63"/>
      <c r="F34" s="64"/>
    </row>
    <row r="35" spans="1:6" ht="15.75" x14ac:dyDescent="0.25">
      <c r="A35" s="62"/>
      <c r="B35" s="50"/>
      <c r="C35" s="50"/>
      <c r="D35" s="65"/>
      <c r="E35" s="65"/>
      <c r="F35" s="64"/>
    </row>
    <row r="36" spans="1:6" ht="15.75" x14ac:dyDescent="0.25">
      <c r="A36" s="62"/>
      <c r="B36" s="50"/>
      <c r="C36" s="50"/>
      <c r="D36" s="63"/>
      <c r="E36" s="65"/>
      <c r="F36" s="66"/>
    </row>
    <row r="37" spans="1:6" ht="15.75" x14ac:dyDescent="0.25">
      <c r="A37" s="62"/>
      <c r="B37" s="50"/>
      <c r="C37" s="50"/>
      <c r="D37" s="63"/>
      <c r="E37" s="63"/>
      <c r="F37" s="66"/>
    </row>
    <row r="38" spans="1:6" ht="15.75" x14ac:dyDescent="0.25">
      <c r="A38" s="62"/>
      <c r="B38" s="50"/>
      <c r="C38" s="50"/>
      <c r="D38" s="63"/>
      <c r="E38" s="63"/>
      <c r="F38" s="64"/>
    </row>
    <row r="39" spans="1:6" ht="15.75" x14ac:dyDescent="0.25">
      <c r="A39" s="62"/>
      <c r="B39" s="50"/>
      <c r="C39" s="50"/>
      <c r="D39" s="65"/>
      <c r="E39" s="63"/>
      <c r="F39" s="66"/>
    </row>
    <row r="40" spans="1:6" ht="15.75" x14ac:dyDescent="0.25">
      <c r="A40" s="62"/>
      <c r="B40" s="50"/>
      <c r="C40" s="50"/>
      <c r="D40" s="63"/>
      <c r="E40" s="65"/>
      <c r="F40" s="66"/>
    </row>
    <row r="41" spans="1:6" ht="15.75" x14ac:dyDescent="0.25">
      <c r="A41" s="26"/>
      <c r="B41" s="27"/>
      <c r="C41" s="27"/>
      <c r="D41" s="28"/>
      <c r="E41" s="28"/>
      <c r="F41" s="29"/>
    </row>
    <row r="42" spans="1:6" ht="15.75" x14ac:dyDescent="0.25">
      <c r="A42" s="26"/>
      <c r="B42" s="27"/>
      <c r="C42" s="27"/>
      <c r="D42" s="28"/>
      <c r="E42" s="28"/>
      <c r="F42" s="29"/>
    </row>
    <row r="43" spans="1:6" ht="15.75" x14ac:dyDescent="0.25">
      <c r="A43" s="62"/>
      <c r="B43" s="50"/>
      <c r="C43" s="50"/>
      <c r="D43" s="63"/>
      <c r="E43" s="63"/>
      <c r="F43" s="64"/>
    </row>
    <row r="44" spans="1:6" ht="15.75" x14ac:dyDescent="0.25">
      <c r="A44" s="62"/>
      <c r="B44" s="50"/>
      <c r="C44" s="50"/>
      <c r="D44" s="63"/>
      <c r="E44" s="63"/>
      <c r="F44" s="64"/>
    </row>
    <row r="45" spans="1:6" ht="15.75" x14ac:dyDescent="0.25">
      <c r="A45" s="62"/>
      <c r="B45" s="50"/>
      <c r="C45" s="50"/>
      <c r="D45" s="63"/>
      <c r="E45" s="63"/>
      <c r="F45" s="64"/>
    </row>
    <row r="46" spans="1:6" ht="15.75" x14ac:dyDescent="0.25">
      <c r="A46" s="26"/>
      <c r="B46" s="27"/>
      <c r="C46" s="27"/>
      <c r="D46" s="65"/>
      <c r="E46" s="28"/>
      <c r="F46" s="29"/>
    </row>
    <row r="47" spans="1:6" ht="16.5" thickBot="1" x14ac:dyDescent="0.3">
      <c r="A47" s="62"/>
      <c r="B47" s="50"/>
      <c r="C47" s="50"/>
      <c r="D47" s="63"/>
      <c r="E47" s="63"/>
      <c r="F47" s="64"/>
    </row>
    <row r="48" spans="1:6" ht="16.5" thickBot="1" x14ac:dyDescent="0.3">
      <c r="A48" s="26"/>
      <c r="B48" s="27"/>
      <c r="C48" s="27"/>
      <c r="D48" s="67"/>
      <c r="E48" s="68"/>
      <c r="F48" s="69"/>
    </row>
    <row r="49" spans="1:6" ht="16.5" thickBot="1" x14ac:dyDescent="0.3">
      <c r="A49" s="30"/>
      <c r="B49" s="31"/>
      <c r="C49" s="31"/>
      <c r="D49" s="32"/>
      <c r="E49" s="32"/>
      <c r="F49" s="32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xSplit="1" ySplit="4" topLeftCell="F11" activePane="bottomRight" state="frozen"/>
      <selection pane="topRight" activeCell="B1" sqref="B1"/>
      <selection pane="bottomLeft" activeCell="A5" sqref="A5"/>
      <selection pane="bottomRight" activeCell="J23" sqref="J23"/>
    </sheetView>
  </sheetViews>
  <sheetFormatPr defaultRowHeight="15" x14ac:dyDescent="0.25"/>
  <cols>
    <col min="1" max="1" width="47.7109375" style="1" customWidth="1"/>
    <col min="2" max="3" width="18.28515625" style="1" customWidth="1"/>
    <col min="4" max="5" width="18.28515625" style="1" bestFit="1" customWidth="1"/>
    <col min="6" max="6" width="17.42578125" style="1" bestFit="1" customWidth="1"/>
    <col min="7" max="7" width="17.7109375" style="1" bestFit="1" customWidth="1"/>
    <col min="8" max="16384" width="9.140625" style="1"/>
  </cols>
  <sheetData>
    <row r="1" spans="1:7" ht="18.75" x14ac:dyDescent="0.3">
      <c r="A1" s="8" t="s">
        <v>0</v>
      </c>
      <c r="B1" s="8"/>
      <c r="C1" s="8"/>
    </row>
    <row r="2" spans="1:7" ht="15.75" x14ac:dyDescent="0.25">
      <c r="A2" s="70" t="s">
        <v>39</v>
      </c>
    </row>
    <row r="3" spans="1:7" ht="15.75" thickBot="1" x14ac:dyDescent="0.3">
      <c r="A3" s="2" t="s">
        <v>49</v>
      </c>
    </row>
    <row r="4" spans="1:7" x14ac:dyDescent="0.25">
      <c r="A4" s="51"/>
      <c r="B4" s="93">
        <v>2013</v>
      </c>
      <c r="C4" s="93">
        <v>2014</v>
      </c>
      <c r="D4" s="94">
        <v>2015</v>
      </c>
      <c r="E4" s="94">
        <v>2016</v>
      </c>
      <c r="F4" s="95">
        <v>2017</v>
      </c>
      <c r="G4" s="86">
        <v>2018</v>
      </c>
    </row>
    <row r="5" spans="1:7" x14ac:dyDescent="0.25">
      <c r="A5" s="49" t="s">
        <v>65</v>
      </c>
      <c r="B5" s="71"/>
      <c r="C5" s="71"/>
      <c r="D5" s="72"/>
      <c r="E5" s="72"/>
      <c r="F5" s="73"/>
    </row>
    <row r="6" spans="1:7" x14ac:dyDescent="0.25">
      <c r="A6" s="55" t="s">
        <v>40</v>
      </c>
      <c r="B6" s="56">
        <v>2235324503</v>
      </c>
      <c r="C6" s="56">
        <v>2422352612</v>
      </c>
      <c r="D6" s="57">
        <v>2463776066</v>
      </c>
      <c r="E6" s="57">
        <v>2648992990</v>
      </c>
      <c r="F6" s="58">
        <v>2757558371</v>
      </c>
      <c r="G6" s="90">
        <v>3098072194</v>
      </c>
    </row>
    <row r="7" spans="1:7" x14ac:dyDescent="0.25">
      <c r="A7" s="55" t="s">
        <v>41</v>
      </c>
      <c r="B7" s="56">
        <v>-36381178</v>
      </c>
      <c r="C7" s="56">
        <v>-47889181</v>
      </c>
      <c r="D7" s="57">
        <v>-71402860</v>
      </c>
      <c r="E7" s="57">
        <v>-53637823</v>
      </c>
      <c r="F7" s="58">
        <v>-86528438</v>
      </c>
      <c r="G7" s="90">
        <v>-119643644</v>
      </c>
    </row>
    <row r="8" spans="1:7" x14ac:dyDescent="0.25">
      <c r="A8" s="55" t="s">
        <v>42</v>
      </c>
      <c r="B8" s="56">
        <v>-1804449669</v>
      </c>
      <c r="C8" s="56">
        <v>-2113302628</v>
      </c>
      <c r="D8" s="57">
        <v>-2375973758</v>
      </c>
      <c r="E8" s="57">
        <v>-2546108491</v>
      </c>
      <c r="F8" s="58">
        <v>-2464962272</v>
      </c>
      <c r="G8" s="90">
        <v>-2643667838</v>
      </c>
    </row>
    <row r="9" spans="1:7" x14ac:dyDescent="0.25">
      <c r="A9" s="59"/>
      <c r="B9" s="60">
        <f>B6+B7+B8</f>
        <v>394493656</v>
      </c>
      <c r="C9" s="60">
        <f t="shared" ref="C9:G9" si="0">C6+C7+C8</f>
        <v>261160803</v>
      </c>
      <c r="D9" s="60">
        <f t="shared" si="0"/>
        <v>16399448</v>
      </c>
      <c r="E9" s="60">
        <f t="shared" si="0"/>
        <v>49246676</v>
      </c>
      <c r="F9" s="60">
        <f t="shared" si="0"/>
        <v>206067661</v>
      </c>
      <c r="G9" s="60">
        <f t="shared" si="0"/>
        <v>334760712</v>
      </c>
    </row>
    <row r="10" spans="1:7" x14ac:dyDescent="0.25">
      <c r="A10" s="49" t="s">
        <v>66</v>
      </c>
      <c r="B10" s="60"/>
      <c r="C10" s="60"/>
      <c r="D10" s="91"/>
      <c r="E10" s="91"/>
      <c r="F10" s="92"/>
      <c r="G10" s="90"/>
    </row>
    <row r="11" spans="1:7" x14ac:dyDescent="0.25">
      <c r="A11" s="55" t="s">
        <v>43</v>
      </c>
      <c r="B11" s="56">
        <v>-335177336</v>
      </c>
      <c r="C11" s="56">
        <v>-152602245</v>
      </c>
      <c r="D11" s="57">
        <v>-17192883</v>
      </c>
      <c r="E11" s="57">
        <v>-20163081</v>
      </c>
      <c r="F11" s="58">
        <v>-37800443</v>
      </c>
      <c r="G11" s="90">
        <v>-26788041</v>
      </c>
    </row>
    <row r="12" spans="1:7" x14ac:dyDescent="0.25">
      <c r="A12" s="55" t="s">
        <v>44</v>
      </c>
      <c r="B12" s="56">
        <v>-52325942</v>
      </c>
      <c r="C12" s="56">
        <v>-392726</v>
      </c>
      <c r="D12" s="57">
        <v>-29034430</v>
      </c>
      <c r="E12" s="57">
        <v>-35490903</v>
      </c>
      <c r="F12" s="58"/>
      <c r="G12" s="90">
        <v>-81441305</v>
      </c>
    </row>
    <row r="13" spans="1:7" x14ac:dyDescent="0.25">
      <c r="A13" s="55" t="s">
        <v>47</v>
      </c>
      <c r="B13" s="56">
        <v>-16000000</v>
      </c>
      <c r="C13" s="56"/>
      <c r="D13" s="57"/>
      <c r="E13" s="57"/>
      <c r="F13" s="58"/>
      <c r="G13" s="90"/>
    </row>
    <row r="14" spans="1:7" x14ac:dyDescent="0.25">
      <c r="A14" s="59"/>
      <c r="B14" s="60">
        <f>B11+B12+B13</f>
        <v>-403503278</v>
      </c>
      <c r="C14" s="60">
        <f t="shared" ref="C14:G14" si="1">C11+C12+C13</f>
        <v>-152994971</v>
      </c>
      <c r="D14" s="60">
        <f t="shared" si="1"/>
        <v>-46227313</v>
      </c>
      <c r="E14" s="60">
        <f t="shared" si="1"/>
        <v>-55653984</v>
      </c>
      <c r="F14" s="60">
        <f t="shared" si="1"/>
        <v>-37800443</v>
      </c>
      <c r="G14" s="60">
        <f t="shared" si="1"/>
        <v>-108229346</v>
      </c>
    </row>
    <row r="15" spans="1:7" x14ac:dyDescent="0.25">
      <c r="A15" s="49" t="s">
        <v>67</v>
      </c>
      <c r="B15" s="60"/>
      <c r="C15" s="60"/>
      <c r="D15" s="91"/>
      <c r="E15" s="91"/>
      <c r="F15" s="92"/>
      <c r="G15" s="90"/>
    </row>
    <row r="16" spans="1:7" x14ac:dyDescent="0.25">
      <c r="A16" s="55" t="s">
        <v>45</v>
      </c>
      <c r="B16" s="56">
        <v>-35343750</v>
      </c>
      <c r="C16" s="56">
        <v>-42412500</v>
      </c>
      <c r="D16" s="57">
        <v>-25447500</v>
      </c>
      <c r="E16" s="57">
        <v>-95428125</v>
      </c>
      <c r="F16" s="58">
        <v>-104970937</v>
      </c>
      <c r="G16" s="90">
        <v>-104970937</v>
      </c>
    </row>
    <row r="17" spans="1:7" x14ac:dyDescent="0.25">
      <c r="A17" s="59"/>
      <c r="B17" s="60">
        <f>B16</f>
        <v>-35343750</v>
      </c>
      <c r="C17" s="60">
        <f t="shared" ref="C17:G17" si="2">C16</f>
        <v>-42412500</v>
      </c>
      <c r="D17" s="60">
        <f t="shared" si="2"/>
        <v>-25447500</v>
      </c>
      <c r="E17" s="60">
        <f t="shared" si="2"/>
        <v>-95428125</v>
      </c>
      <c r="F17" s="60">
        <f t="shared" si="2"/>
        <v>-104970937</v>
      </c>
      <c r="G17" s="60">
        <f t="shared" si="2"/>
        <v>-104970937</v>
      </c>
    </row>
    <row r="18" spans="1:7" x14ac:dyDescent="0.25">
      <c r="A18" s="59"/>
      <c r="B18" s="60"/>
      <c r="C18" s="60"/>
      <c r="D18" s="91"/>
      <c r="E18" s="91"/>
      <c r="F18" s="92"/>
      <c r="G18" s="90"/>
    </row>
    <row r="19" spans="1:7" x14ac:dyDescent="0.25">
      <c r="A19" s="2" t="s">
        <v>68</v>
      </c>
      <c r="B19" s="60">
        <f>B17+B14+B9</f>
        <v>-44353372</v>
      </c>
      <c r="C19" s="60">
        <f t="shared" ref="C19:G19" si="3">C17+C14+C9</f>
        <v>65753332</v>
      </c>
      <c r="D19" s="60">
        <f t="shared" si="3"/>
        <v>-55275365</v>
      </c>
      <c r="E19" s="60">
        <f t="shared" si="3"/>
        <v>-101835433</v>
      </c>
      <c r="F19" s="60">
        <f t="shared" si="3"/>
        <v>63296281</v>
      </c>
      <c r="G19" s="60">
        <f t="shared" si="3"/>
        <v>121560429</v>
      </c>
    </row>
    <row r="20" spans="1:7" x14ac:dyDescent="0.25">
      <c r="A20" s="76" t="s">
        <v>69</v>
      </c>
      <c r="B20" s="56">
        <v>947379499</v>
      </c>
      <c r="C20" s="56">
        <v>903026127</v>
      </c>
      <c r="D20" s="57">
        <v>968779459</v>
      </c>
      <c r="E20" s="57">
        <v>913504094</v>
      </c>
      <c r="F20" s="58">
        <v>811668661</v>
      </c>
      <c r="G20" s="90">
        <v>874964942</v>
      </c>
    </row>
    <row r="21" spans="1:7" x14ac:dyDescent="0.25">
      <c r="A21" s="49" t="s">
        <v>70</v>
      </c>
      <c r="B21" s="60">
        <f>B19+B20</f>
        <v>903026127</v>
      </c>
      <c r="C21" s="60">
        <f t="shared" ref="C21:G21" si="4">C19+C20</f>
        <v>968779459</v>
      </c>
      <c r="D21" s="60">
        <f t="shared" si="4"/>
        <v>913504094</v>
      </c>
      <c r="E21" s="60">
        <f t="shared" si="4"/>
        <v>811668661</v>
      </c>
      <c r="F21" s="60">
        <f t="shared" si="4"/>
        <v>874964942</v>
      </c>
      <c r="G21" s="60">
        <f t="shared" si="4"/>
        <v>996525371</v>
      </c>
    </row>
    <row r="22" spans="1:7" x14ac:dyDescent="0.25">
      <c r="A22" s="75"/>
      <c r="B22" s="77"/>
      <c r="C22" s="77"/>
      <c r="D22" s="78"/>
      <c r="E22" s="78"/>
      <c r="F22" s="79"/>
    </row>
    <row r="23" spans="1:7" ht="15.75" thickBot="1" x14ac:dyDescent="0.3">
      <c r="A23" s="49" t="s">
        <v>71</v>
      </c>
      <c r="B23" s="61">
        <f>B9/('1'!B8/10)</f>
        <v>9.3013535160624823</v>
      </c>
      <c r="C23" s="61">
        <f>C9/('1'!C8/10)</f>
        <v>5.1313646330680811</v>
      </c>
      <c r="D23" s="61">
        <f>D9/('1'!D8/10)</f>
        <v>0.25777696040868453</v>
      </c>
      <c r="E23" s="61">
        <f>E9/('1'!E8/10)</f>
        <v>0.70371872214630837</v>
      </c>
      <c r="F23" s="61">
        <f>F9/('1'!F8/10)</f>
        <v>2.9446387625146246</v>
      </c>
      <c r="G23" s="61">
        <f>G9/('1'!G8/10)</f>
        <v>4.7836199233716474</v>
      </c>
    </row>
    <row r="24" spans="1:7" ht="16.5" thickBot="1" x14ac:dyDescent="0.3">
      <c r="A24" s="49" t="s">
        <v>72</v>
      </c>
      <c r="B24" s="87">
        <v>42412500</v>
      </c>
      <c r="C24" s="87">
        <v>50895000</v>
      </c>
      <c r="D24" s="88">
        <v>63618750</v>
      </c>
      <c r="E24" s="88">
        <v>69980625</v>
      </c>
      <c r="F24" s="88">
        <v>69980625</v>
      </c>
      <c r="G24" s="89">
        <f>'1'!G8/10</f>
        <v>69980625</v>
      </c>
    </row>
    <row r="25" spans="1:7" ht="15.75" x14ac:dyDescent="0.25">
      <c r="A25" s="33"/>
      <c r="B25" s="34"/>
      <c r="C25" s="34"/>
      <c r="D25" s="35"/>
      <c r="E25" s="35"/>
      <c r="F25" s="38"/>
    </row>
    <row r="26" spans="1:7" ht="15.75" x14ac:dyDescent="0.25">
      <c r="A26" s="33"/>
      <c r="B26" s="34"/>
      <c r="C26" s="34"/>
      <c r="D26" s="35"/>
      <c r="E26" s="35"/>
      <c r="F26" s="36"/>
    </row>
    <row r="27" spans="1:7" ht="15.75" x14ac:dyDescent="0.25">
      <c r="A27" s="33"/>
      <c r="B27" s="34"/>
      <c r="C27" s="34"/>
      <c r="D27" s="35"/>
      <c r="E27" s="35"/>
      <c r="F27" s="36"/>
    </row>
    <row r="28" spans="1:7" ht="15.75" x14ac:dyDescent="0.25">
      <c r="A28" s="39"/>
      <c r="B28" s="40"/>
      <c r="C28" s="40"/>
      <c r="D28" s="41"/>
      <c r="E28" s="41"/>
      <c r="F28" s="42"/>
    </row>
    <row r="29" spans="1:7" ht="15.75" x14ac:dyDescent="0.25">
      <c r="A29" s="33"/>
      <c r="B29" s="34"/>
      <c r="C29" s="34"/>
      <c r="D29" s="35"/>
      <c r="E29" s="35"/>
      <c r="F29" s="36"/>
    </row>
    <row r="30" spans="1:7" ht="15.75" x14ac:dyDescent="0.25">
      <c r="A30" s="39"/>
      <c r="B30" s="40"/>
      <c r="C30" s="40"/>
      <c r="D30" s="41"/>
      <c r="E30" s="41"/>
      <c r="F30" s="42"/>
    </row>
    <row r="31" spans="1:7" ht="15.75" x14ac:dyDescent="0.25">
      <c r="A31" s="39"/>
      <c r="B31" s="40"/>
      <c r="C31" s="40"/>
      <c r="D31" s="41"/>
      <c r="E31" s="41"/>
      <c r="F31" s="42"/>
    </row>
    <row r="32" spans="1:7" ht="15.75" x14ac:dyDescent="0.25">
      <c r="A32" s="33"/>
      <c r="B32" s="34"/>
      <c r="C32" s="34"/>
      <c r="D32" s="35"/>
      <c r="E32" s="35"/>
      <c r="F32" s="36"/>
    </row>
    <row r="33" spans="1:6" ht="15.75" x14ac:dyDescent="0.25">
      <c r="A33" s="39"/>
      <c r="B33" s="40"/>
      <c r="C33" s="40"/>
      <c r="D33" s="41"/>
      <c r="E33" s="41"/>
      <c r="F33" s="42"/>
    </row>
    <row r="34" spans="1:6" ht="16.5" thickBot="1" x14ac:dyDescent="0.3">
      <c r="A34" s="43"/>
      <c r="B34" s="44"/>
      <c r="C34" s="44"/>
      <c r="D34" s="45"/>
      <c r="E34" s="45"/>
      <c r="F34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2020-04-12T05:57:52Z</dcterms:modified>
</cp:coreProperties>
</file>