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8940" tabRatio="829" activeTab="2"/>
  </bookViews>
  <sheets>
    <sheet name="1" sheetId="1" r:id="rId1"/>
    <sheet name="2" sheetId="2" r:id="rId2"/>
    <sheet name="3" sheetId="3" r:id="rId3"/>
  </sheets>
  <calcPr calcId="162913"/>
</workbook>
</file>

<file path=xl/calcChain.xml><?xml version="1.0" encoding="utf-8"?>
<calcChain xmlns="http://schemas.openxmlformats.org/spreadsheetml/2006/main">
  <c r="E41" i="1" l="1"/>
  <c r="C32" i="3" l="1"/>
  <c r="D32" i="3"/>
  <c r="G32" i="3"/>
  <c r="C30" i="3"/>
  <c r="D30" i="3"/>
  <c r="G30" i="3"/>
  <c r="C28" i="3"/>
  <c r="D28" i="3"/>
  <c r="E28" i="3"/>
  <c r="F28" i="3"/>
  <c r="G28" i="3"/>
  <c r="C23" i="3"/>
  <c r="D23" i="3"/>
  <c r="E23" i="3"/>
  <c r="F23" i="3"/>
  <c r="G23" i="3"/>
  <c r="C12" i="3"/>
  <c r="D12" i="3"/>
  <c r="E12" i="3"/>
  <c r="F12" i="3"/>
  <c r="F30" i="3" s="1"/>
  <c r="F32" i="3" s="1"/>
  <c r="G12" i="3"/>
  <c r="C23" i="2"/>
  <c r="D23" i="2"/>
  <c r="F23" i="2"/>
  <c r="G23" i="2"/>
  <c r="C20" i="2"/>
  <c r="D20" i="2"/>
  <c r="F20" i="2"/>
  <c r="G20" i="2"/>
  <c r="C11" i="2"/>
  <c r="D11" i="2"/>
  <c r="E11" i="2"/>
  <c r="E20" i="2" s="1"/>
  <c r="E23" i="2" s="1"/>
  <c r="F11" i="2"/>
  <c r="G11" i="2"/>
  <c r="C8" i="2"/>
  <c r="D8" i="2"/>
  <c r="E8" i="2"/>
  <c r="F8" i="2"/>
  <c r="G8" i="2"/>
  <c r="E30" i="3" l="1"/>
  <c r="E32" i="3" s="1"/>
  <c r="G56" i="1"/>
  <c r="G36" i="3" l="1"/>
  <c r="C41" i="1"/>
  <c r="D41" i="1"/>
  <c r="G6" i="1"/>
  <c r="F6" i="1"/>
  <c r="F25" i="2"/>
  <c r="G58" i="1"/>
  <c r="G41" i="1"/>
  <c r="F24" i="1"/>
  <c r="C58" i="1" l="1"/>
  <c r="D58" i="1"/>
  <c r="E58" i="1"/>
  <c r="F58" i="1"/>
  <c r="B58" i="1"/>
  <c r="B28" i="3" l="1"/>
  <c r="F41" i="1" l="1"/>
  <c r="B12" i="3" l="1"/>
  <c r="B35" i="3" s="1"/>
  <c r="C35" i="3"/>
  <c r="D35" i="3"/>
  <c r="E35" i="3"/>
  <c r="G35" i="3"/>
  <c r="F35" i="3"/>
  <c r="B23" i="3"/>
  <c r="F37" i="1"/>
  <c r="F46" i="1"/>
  <c r="F57" i="1" s="1"/>
  <c r="B24" i="1"/>
  <c r="C24" i="1"/>
  <c r="D24" i="1"/>
  <c r="E24" i="1"/>
  <c r="G24" i="1"/>
  <c r="G34" i="1" s="1"/>
  <c r="B6" i="1"/>
  <c r="C6" i="1"/>
  <c r="D6" i="1"/>
  <c r="E6" i="1"/>
  <c r="B37" i="1"/>
  <c r="C37" i="1"/>
  <c r="D37" i="1"/>
  <c r="E37" i="1"/>
  <c r="G37" i="1"/>
  <c r="B46" i="1"/>
  <c r="B57" i="1" s="1"/>
  <c r="C46" i="1"/>
  <c r="C57" i="1" s="1"/>
  <c r="D46" i="1"/>
  <c r="D57" i="1" s="1"/>
  <c r="E46" i="1"/>
  <c r="G46" i="1"/>
  <c r="G57" i="1" s="1"/>
  <c r="G25" i="2"/>
  <c r="B8" i="2"/>
  <c r="B11" i="2" s="1"/>
  <c r="B20" i="2" s="1"/>
  <c r="B23" i="2" s="1"/>
  <c r="B25" i="2" s="1"/>
  <c r="C25" i="2"/>
  <c r="E57" i="1" l="1"/>
  <c r="E55" i="1"/>
  <c r="D25" i="2"/>
  <c r="E25" i="2"/>
  <c r="D34" i="1"/>
  <c r="D56" i="1" s="1"/>
  <c r="F34" i="1"/>
  <c r="E34" i="1"/>
  <c r="B34" i="1"/>
  <c r="B56" i="1" s="1"/>
  <c r="C34" i="1"/>
  <c r="C56" i="1" s="1"/>
  <c r="D55" i="1"/>
  <c r="C55" i="1"/>
  <c r="F55" i="1"/>
  <c r="G55" i="1"/>
  <c r="B55" i="1"/>
  <c r="B30" i="3"/>
  <c r="B32" i="3" s="1"/>
  <c r="F56" i="1" l="1"/>
  <c r="E56" i="1"/>
</calcChain>
</file>

<file path=xl/sharedStrings.xml><?xml version="1.0" encoding="utf-8"?>
<sst xmlns="http://schemas.openxmlformats.org/spreadsheetml/2006/main" count="92" uniqueCount="87">
  <si>
    <t>Operating Expenses</t>
  </si>
  <si>
    <t xml:space="preserve">Acquisition of Fixed Assets </t>
  </si>
  <si>
    <t>Reinsurance premium</t>
  </si>
  <si>
    <t>Net Premium</t>
  </si>
  <si>
    <t>Interest, dividend and rents</t>
  </si>
  <si>
    <t>Other income</t>
  </si>
  <si>
    <t>Expenses</t>
  </si>
  <si>
    <t>Claims under policies</t>
  </si>
  <si>
    <t>Commissions</t>
  </si>
  <si>
    <t xml:space="preserve">Reserve for unexpired risk </t>
  </si>
  <si>
    <t>Decrease in Diminution in Value of Investment</t>
  </si>
  <si>
    <t>Paid Up Capital</t>
  </si>
  <si>
    <t>Dividend equalisation reserve</t>
  </si>
  <si>
    <t xml:space="preserve">Fair Value Change Account </t>
  </si>
  <si>
    <t>Estimated liabilities in respect of outstanding claims, whether due or intimated</t>
  </si>
  <si>
    <t>Amount due to other persons or bodies carrying on
insurance business</t>
  </si>
  <si>
    <t>Sundry creditors</t>
  </si>
  <si>
    <t>Premium deposits</t>
  </si>
  <si>
    <t>Statutory deposit with Bangladesh Bank (BGTB)</t>
  </si>
  <si>
    <t xml:space="preserve">Bangladesh Govt. Treasury Bond (BGTB) </t>
  </si>
  <si>
    <t xml:space="preserve">Shares listed on stock exchanges </t>
  </si>
  <si>
    <t>Debentures and bonds</t>
  </si>
  <si>
    <t>Mutual fund</t>
  </si>
  <si>
    <t>Central Depository Bangladesh Ltd.</t>
  </si>
  <si>
    <t>Investment property</t>
  </si>
  <si>
    <t xml:space="preserve">Other loans </t>
  </si>
  <si>
    <t>Loan</t>
  </si>
  <si>
    <t>DSE Membership</t>
  </si>
  <si>
    <t>Agents’ balance</t>
  </si>
  <si>
    <t>Outstanding premium</t>
  </si>
  <si>
    <t>Interest, dividends and rents accruing but not due</t>
  </si>
  <si>
    <t>Advances and deposits</t>
  </si>
  <si>
    <t>Sundry debtors</t>
  </si>
  <si>
    <t>Cash and bank balances</t>
  </si>
  <si>
    <t>Stamps, printing and stationery in hand</t>
  </si>
  <si>
    <t>Life Insurance Fund</t>
  </si>
  <si>
    <t>Collection from premium</t>
  </si>
  <si>
    <t>Other income received</t>
  </si>
  <si>
    <t>Payment for operating activities</t>
  </si>
  <si>
    <t>Re-insurance premium paid</t>
  </si>
  <si>
    <t>Claim paid</t>
  </si>
  <si>
    <t xml:space="preserve">Source tax (income tax) deducted </t>
  </si>
  <si>
    <t>Investment made</t>
  </si>
  <si>
    <t>Proceeds from sale of fixed assets</t>
  </si>
  <si>
    <t xml:space="preserve">Loan paid against policies </t>
  </si>
  <si>
    <t>Interest, dividends &amp; rents received</t>
  </si>
  <si>
    <t xml:space="preserve">Other loans realized </t>
  </si>
  <si>
    <t>Dividend Paid</t>
  </si>
  <si>
    <t>POPULAR LIFE INSURANCE COMPANY LIMITED</t>
  </si>
  <si>
    <t>House Property ( At cost less depreciation)</t>
  </si>
  <si>
    <t>Value of TREC</t>
  </si>
  <si>
    <t>Provision for doubtful debts &amp; Deferred Tax</t>
  </si>
  <si>
    <t>Revaluation Reserve</t>
  </si>
  <si>
    <t>Policy loan realized</t>
  </si>
  <si>
    <t>Other loan paid</t>
  </si>
  <si>
    <t>Dividend Distribution Tax</t>
  </si>
  <si>
    <t>Preliminary Expenses &amp; Preoperstive Expense</t>
  </si>
  <si>
    <t>Balance Sheet</t>
  </si>
  <si>
    <t>As at year end</t>
  </si>
  <si>
    <t>Assets</t>
  </si>
  <si>
    <t>Non Current Assets</t>
  </si>
  <si>
    <t xml:space="preserve">Fixed Assets </t>
  </si>
  <si>
    <t>Current Assets</t>
  </si>
  <si>
    <t>Liabilities and Capital</t>
  </si>
  <si>
    <t>Liabilities</t>
  </si>
  <si>
    <t>Shareholders’ Equity</t>
  </si>
  <si>
    <t>Non-controlling interest</t>
  </si>
  <si>
    <t>Net assets value per share</t>
  </si>
  <si>
    <t>Shares to calculate NAVPS</t>
  </si>
  <si>
    <t>Income Statement</t>
  </si>
  <si>
    <t>Gross Premium</t>
  </si>
  <si>
    <t>Profit Before Taxation</t>
  </si>
  <si>
    <t>Provision for Taxation</t>
  </si>
  <si>
    <t>Net Profit</t>
  </si>
  <si>
    <t>Earnings per share (par value Taka 10)</t>
  </si>
  <si>
    <t>Shares to Calculate EPS</t>
  </si>
  <si>
    <t>Cash Flow Statement</t>
  </si>
  <si>
    <t>Net Cash Flows - Operating Activities</t>
  </si>
  <si>
    <t>Net Cash Flows - Investment Activities</t>
  </si>
  <si>
    <t>Net Cash Flows - Financing Activities</t>
  </si>
  <si>
    <t>Net Change in Cash Flows</t>
  </si>
  <si>
    <t>Cash and Cash Equivalents at Beginning Period</t>
  </si>
  <si>
    <t>Cash and Cash Equivalents at End of Period</t>
  </si>
  <si>
    <t>Net Operating Cash Flow Per Share</t>
  </si>
  <si>
    <t>Shares to Calculate NOCFPS</t>
  </si>
  <si>
    <t>Investmnet in Subsidiary comapany</t>
  </si>
  <si>
    <t>Current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</si>
</sst>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3">
    <xf numFmtId="0" fontId="0" fillId="0" borderId="0" xfId="0"/>
    <xf numFmtId="0" fontId="3" fillId="0" borderId="0" xfId="0" applyFont="1"/>
    <xf numFmtId="15" fontId="3" fillId="0" borderId="0" xfId="0" applyNumberFormat="1" applyFont="1"/>
    <xf numFmtId="0" fontId="2" fillId="0" borderId="0" xfId="0" applyFont="1"/>
    <xf numFmtId="3" fontId="0" fillId="0" borderId="0" xfId="0" applyNumberFormat="1"/>
    <xf numFmtId="0" fontId="0" fillId="0" borderId="0" xfId="0" applyFont="1"/>
    <xf numFmtId="2" fontId="2" fillId="0" borderId="0" xfId="0" applyNumberFormat="1" applyFont="1"/>
    <xf numFmtId="3" fontId="2" fillId="0" borderId="0" xfId="0" applyNumberFormat="1" applyFont="1" applyBorder="1"/>
    <xf numFmtId="0" fontId="2" fillId="0" borderId="0" xfId="0" applyFont="1" applyBorder="1"/>
    <xf numFmtId="2" fontId="2" fillId="0" borderId="1" xfId="0" applyNumberFormat="1" applyFont="1" applyBorder="1"/>
    <xf numFmtId="0" fontId="0" fillId="0" borderId="0" xfId="0" applyBorder="1"/>
    <xf numFmtId="164" fontId="0" fillId="0" borderId="0" xfId="1" applyNumberFormat="1" applyFont="1"/>
    <xf numFmtId="164" fontId="2" fillId="0" borderId="2" xfId="1" applyNumberFormat="1" applyFont="1" applyBorder="1"/>
    <xf numFmtId="0" fontId="0" fillId="0" borderId="0" xfId="0" applyAlignment="1">
      <alignment wrapText="1"/>
    </xf>
    <xf numFmtId="164" fontId="4" fillId="0" borderId="2" xfId="1" applyNumberFormat="1" applyFont="1" applyBorder="1"/>
    <xf numFmtId="164" fontId="2" fillId="0" borderId="0" xfId="1" applyNumberFormat="1" applyFont="1"/>
    <xf numFmtId="164" fontId="3" fillId="0" borderId="0" xfId="1" applyNumberFormat="1" applyFont="1"/>
    <xf numFmtId="164" fontId="5" fillId="0" borderId="0" xfId="1" applyNumberFormat="1" applyFont="1"/>
    <xf numFmtId="0" fontId="5" fillId="0" borderId="0" xfId="0" applyFont="1"/>
    <xf numFmtId="164" fontId="3" fillId="0" borderId="0" xfId="0" applyNumberFormat="1" applyFont="1"/>
    <xf numFmtId="0" fontId="0" fillId="0" borderId="0" xfId="0" applyFont="1" applyAlignment="1">
      <alignment wrapText="1"/>
    </xf>
    <xf numFmtId="164" fontId="0" fillId="0" borderId="0" xfId="1" applyNumberFormat="1" applyFont="1" applyBorder="1"/>
    <xf numFmtId="0" fontId="2" fillId="0" borderId="3" xfId="0" applyFont="1" applyBorder="1" applyAlignment="1">
      <alignment horizontal="left"/>
    </xf>
    <xf numFmtId="0" fontId="6" fillId="0" borderId="0" xfId="0" applyFont="1"/>
    <xf numFmtId="0" fontId="3" fillId="0" borderId="3" xfId="0" applyFont="1" applyBorder="1" applyAlignment="1">
      <alignment horizontal="left"/>
    </xf>
    <xf numFmtId="0" fontId="7" fillId="0" borderId="0" xfId="0" applyFont="1" applyAlignment="1">
      <alignment horizontal="left"/>
    </xf>
    <xf numFmtId="0" fontId="2" fillId="0" borderId="3" xfId="0" applyFont="1" applyBorder="1"/>
    <xf numFmtId="164" fontId="0" fillId="0" borderId="0" xfId="0" applyNumberFormat="1"/>
    <xf numFmtId="0" fontId="3" fillId="0" borderId="3" xfId="0" applyFont="1" applyBorder="1"/>
    <xf numFmtId="0" fontId="2" fillId="0" borderId="4" xfId="0" applyFont="1" applyBorder="1"/>
    <xf numFmtId="164" fontId="8" fillId="0" borderId="0" xfId="1" applyNumberFormat="1" applyFont="1"/>
    <xf numFmtId="164" fontId="9" fillId="0" borderId="0" xfId="1" applyNumberFormat="1" applyFont="1"/>
    <xf numFmtId="164" fontId="8" fillId="0" borderId="0" xfId="1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1"/>
  <sheetViews>
    <sheetView workbookViewId="0">
      <pane xSplit="1" ySplit="4" topLeftCell="B44" activePane="bottomRight" state="frozen"/>
      <selection pane="topRight" activeCell="B1" sqref="B1"/>
      <selection pane="bottomLeft" activeCell="A6" sqref="A6"/>
      <selection pane="bottomRight" activeCell="E40" sqref="E40"/>
    </sheetView>
  </sheetViews>
  <sheetFormatPr defaultRowHeight="15" x14ac:dyDescent="0.25"/>
  <cols>
    <col min="1" max="1" width="35.625" customWidth="1"/>
    <col min="2" max="3" width="18" bestFit="1" customWidth="1"/>
    <col min="4" max="7" width="15.25" bestFit="1" customWidth="1"/>
  </cols>
  <sheetData>
    <row r="1" spans="1:7" ht="15.75" x14ac:dyDescent="0.25">
      <c r="A1" s="1" t="s">
        <v>48</v>
      </c>
    </row>
    <row r="2" spans="1:7" ht="15.75" x14ac:dyDescent="0.25">
      <c r="A2" s="1" t="s">
        <v>57</v>
      </c>
    </row>
    <row r="3" spans="1:7" ht="15.75" x14ac:dyDescent="0.25">
      <c r="A3" s="1" t="s">
        <v>58</v>
      </c>
    </row>
    <row r="4" spans="1:7" ht="15.75" x14ac:dyDescent="0.25">
      <c r="B4" s="1">
        <v>2013</v>
      </c>
      <c r="C4" s="1">
        <v>2014</v>
      </c>
      <c r="D4" s="1">
        <v>2015</v>
      </c>
      <c r="E4" s="1">
        <v>2016</v>
      </c>
      <c r="F4" s="1">
        <v>2017</v>
      </c>
      <c r="G4" s="1">
        <v>2018</v>
      </c>
    </row>
    <row r="5" spans="1:7" x14ac:dyDescent="0.25">
      <c r="A5" s="22" t="s">
        <v>59</v>
      </c>
    </row>
    <row r="6" spans="1:7" x14ac:dyDescent="0.25">
      <c r="A6" s="23" t="s">
        <v>60</v>
      </c>
      <c r="B6" s="15">
        <f t="shared" ref="B6:E6" si="0">SUM(B7:B17)</f>
        <v>12786469074</v>
      </c>
      <c r="C6" s="15">
        <f t="shared" si="0"/>
        <v>16425292437</v>
      </c>
      <c r="D6" s="15">
        <f t="shared" si="0"/>
        <v>16380304773</v>
      </c>
      <c r="E6" s="15">
        <f t="shared" si="0"/>
        <v>16663527142</v>
      </c>
      <c r="F6" s="15">
        <f>SUM(F7:F17)</f>
        <v>16229792345</v>
      </c>
      <c r="G6" s="15">
        <f>SUM(G7:G17)</f>
        <v>9118838008</v>
      </c>
    </row>
    <row r="7" spans="1:7" x14ac:dyDescent="0.25">
      <c r="A7" t="s">
        <v>18</v>
      </c>
      <c r="B7" s="11">
        <v>15000000</v>
      </c>
      <c r="C7" s="11">
        <v>15000000</v>
      </c>
      <c r="D7" s="11">
        <v>15000000</v>
      </c>
      <c r="E7" s="30">
        <v>15000000</v>
      </c>
      <c r="F7" s="11">
        <v>15000000</v>
      </c>
      <c r="G7" s="11">
        <v>15000000</v>
      </c>
    </row>
    <row r="8" spans="1:7" x14ac:dyDescent="0.25">
      <c r="A8" t="s">
        <v>19</v>
      </c>
      <c r="B8" s="11">
        <v>7324100000</v>
      </c>
      <c r="C8" s="11">
        <v>10824100000</v>
      </c>
      <c r="D8" s="11">
        <v>10424100000</v>
      </c>
      <c r="E8" s="30">
        <v>10224100000</v>
      </c>
      <c r="F8" s="11">
        <v>9324100000</v>
      </c>
      <c r="G8" s="11">
        <v>1774100000</v>
      </c>
    </row>
    <row r="9" spans="1:7" x14ac:dyDescent="0.25">
      <c r="A9" t="s">
        <v>20</v>
      </c>
      <c r="B9" s="21"/>
      <c r="C9" s="21"/>
      <c r="D9" s="21"/>
      <c r="E9" s="32"/>
      <c r="F9" s="21"/>
      <c r="G9" s="11"/>
    </row>
    <row r="10" spans="1:7" x14ac:dyDescent="0.25">
      <c r="A10" t="s">
        <v>21</v>
      </c>
      <c r="B10" s="11">
        <v>2179701367</v>
      </c>
      <c r="C10" s="11">
        <v>2227770384</v>
      </c>
      <c r="D10" s="11">
        <v>2454147098</v>
      </c>
      <c r="E10" s="32">
        <v>2743526152</v>
      </c>
      <c r="F10" s="21">
        <v>3207135117</v>
      </c>
      <c r="G10" s="11">
        <v>3455497289</v>
      </c>
    </row>
    <row r="11" spans="1:7" x14ac:dyDescent="0.25">
      <c r="A11" t="s">
        <v>22</v>
      </c>
      <c r="B11" s="11">
        <v>0</v>
      </c>
      <c r="C11" s="11">
        <v>0</v>
      </c>
      <c r="D11" s="11">
        <v>0</v>
      </c>
      <c r="E11" s="30">
        <v>0</v>
      </c>
      <c r="F11" s="11">
        <v>0</v>
      </c>
      <c r="G11" s="11"/>
    </row>
    <row r="12" spans="1:7" x14ac:dyDescent="0.25">
      <c r="A12" t="s">
        <v>23</v>
      </c>
      <c r="B12" s="11">
        <v>0</v>
      </c>
      <c r="C12" s="11">
        <v>0</v>
      </c>
      <c r="D12" s="11">
        <v>0</v>
      </c>
      <c r="E12" s="30">
        <v>0</v>
      </c>
      <c r="F12" s="11">
        <v>0</v>
      </c>
      <c r="G12" s="11"/>
    </row>
    <row r="13" spans="1:7" x14ac:dyDescent="0.25">
      <c r="A13" t="s">
        <v>49</v>
      </c>
      <c r="B13" s="11">
        <v>3265797998</v>
      </c>
      <c r="C13" s="11">
        <v>3288515473</v>
      </c>
      <c r="D13" s="11">
        <v>3416275979</v>
      </c>
      <c r="E13" s="30">
        <v>3610658382</v>
      </c>
      <c r="F13" s="11">
        <v>3614324835</v>
      </c>
      <c r="G13" s="11">
        <v>3589973751</v>
      </c>
    </row>
    <row r="14" spans="1:7" x14ac:dyDescent="0.25">
      <c r="A14" t="s">
        <v>85</v>
      </c>
      <c r="B14" s="11">
        <v>1010215</v>
      </c>
      <c r="C14" s="11">
        <v>1010215</v>
      </c>
      <c r="D14" s="11">
        <v>1010215</v>
      </c>
      <c r="E14" s="30">
        <v>1010215</v>
      </c>
      <c r="F14" s="11"/>
      <c r="G14" s="11">
        <v>215034575</v>
      </c>
    </row>
    <row r="15" spans="1:7" x14ac:dyDescent="0.25">
      <c r="A15" t="s">
        <v>50</v>
      </c>
      <c r="B15" s="11">
        <v>0</v>
      </c>
      <c r="C15" s="11">
        <v>68237811</v>
      </c>
      <c r="D15" s="11">
        <v>68237811</v>
      </c>
      <c r="E15" s="30">
        <v>68237811</v>
      </c>
      <c r="F15" s="11">
        <v>68237811</v>
      </c>
      <c r="G15" s="11">
        <v>68237811</v>
      </c>
    </row>
    <row r="16" spans="1:7" x14ac:dyDescent="0.25">
      <c r="A16" t="s">
        <v>24</v>
      </c>
      <c r="B16" s="11"/>
      <c r="C16" s="11">
        <v>0</v>
      </c>
      <c r="D16" s="11"/>
      <c r="E16" s="11"/>
      <c r="F16" s="11">
        <v>0</v>
      </c>
      <c r="G16" s="11"/>
    </row>
    <row r="17" spans="1:7" x14ac:dyDescent="0.25">
      <c r="A17" t="s">
        <v>25</v>
      </c>
      <c r="B17" s="11">
        <v>859494</v>
      </c>
      <c r="C17" s="11">
        <v>658554</v>
      </c>
      <c r="D17" s="11">
        <v>1533670</v>
      </c>
      <c r="E17" s="30">
        <v>994582</v>
      </c>
      <c r="F17" s="11">
        <v>994582</v>
      </c>
      <c r="G17" s="11">
        <v>994582</v>
      </c>
    </row>
    <row r="18" spans="1:7" x14ac:dyDescent="0.25">
      <c r="B18" s="11"/>
      <c r="C18" s="11"/>
      <c r="D18" s="11"/>
      <c r="E18" s="11"/>
      <c r="F18" s="11"/>
      <c r="G18" s="11"/>
    </row>
    <row r="19" spans="1:7" x14ac:dyDescent="0.25">
      <c r="A19" s="23" t="s">
        <v>26</v>
      </c>
      <c r="B19" s="15">
        <v>56334384</v>
      </c>
      <c r="C19" s="15">
        <v>50469142</v>
      </c>
      <c r="D19" s="15">
        <v>46929007</v>
      </c>
      <c r="E19" s="31">
        <v>77523171</v>
      </c>
      <c r="F19" s="15">
        <v>72726288</v>
      </c>
      <c r="G19" s="11">
        <v>77934823</v>
      </c>
    </row>
    <row r="20" spans="1:7" x14ac:dyDescent="0.25">
      <c r="B20" s="11"/>
      <c r="C20" s="11"/>
      <c r="D20" s="11"/>
      <c r="E20" s="11"/>
      <c r="F20" s="11"/>
      <c r="G20" s="11"/>
    </row>
    <row r="21" spans="1:7" x14ac:dyDescent="0.25">
      <c r="A21" s="23" t="s">
        <v>61</v>
      </c>
      <c r="B21" s="15">
        <v>79758233</v>
      </c>
      <c r="C21" s="15">
        <v>48572176</v>
      </c>
      <c r="D21" s="15">
        <v>49775915</v>
      </c>
      <c r="E21" s="31">
        <v>34235900</v>
      </c>
      <c r="F21" s="15">
        <v>24880490</v>
      </c>
      <c r="G21" s="11">
        <v>39584242</v>
      </c>
    </row>
    <row r="22" spans="1:7" x14ac:dyDescent="0.25">
      <c r="A22" s="23" t="s">
        <v>34</v>
      </c>
      <c r="B22" s="15">
        <v>24957079</v>
      </c>
      <c r="C22" s="15">
        <v>24486753</v>
      </c>
      <c r="D22" s="15">
        <v>21269197</v>
      </c>
      <c r="E22" s="31">
        <v>24094666</v>
      </c>
      <c r="F22" s="15">
        <v>22644021</v>
      </c>
      <c r="G22" s="11">
        <v>23844570</v>
      </c>
    </row>
    <row r="23" spans="1:7" x14ac:dyDescent="0.25">
      <c r="B23" s="11"/>
      <c r="C23" s="11"/>
      <c r="D23" s="11"/>
      <c r="E23" s="11"/>
      <c r="F23" s="11"/>
      <c r="G23" s="11"/>
    </row>
    <row r="24" spans="1:7" x14ac:dyDescent="0.25">
      <c r="A24" s="23" t="s">
        <v>62</v>
      </c>
      <c r="B24" s="15">
        <f t="shared" ref="B24:G24" si="1">SUM(B25:B32)</f>
        <v>12455842746</v>
      </c>
      <c r="C24" s="15">
        <f t="shared" si="1"/>
        <v>12257806369</v>
      </c>
      <c r="D24" s="15">
        <f t="shared" si="1"/>
        <v>12755709075</v>
      </c>
      <c r="E24" s="15">
        <f t="shared" si="1"/>
        <v>9920774192</v>
      </c>
      <c r="F24" s="15">
        <f t="shared" si="1"/>
        <v>8982813701</v>
      </c>
      <c r="G24" s="15">
        <f t="shared" si="1"/>
        <v>10385439558</v>
      </c>
    </row>
    <row r="25" spans="1:7" x14ac:dyDescent="0.25">
      <c r="A25" t="s">
        <v>27</v>
      </c>
      <c r="B25" s="11">
        <v>151313110</v>
      </c>
      <c r="C25" s="11"/>
      <c r="D25" s="11"/>
      <c r="E25" s="11"/>
      <c r="F25" s="11"/>
      <c r="G25" s="11"/>
    </row>
    <row r="26" spans="1:7" x14ac:dyDescent="0.25">
      <c r="A26" t="s">
        <v>56</v>
      </c>
      <c r="B26" s="11"/>
      <c r="C26" s="11"/>
      <c r="D26" s="11"/>
      <c r="E26" s="11"/>
      <c r="F26" s="11"/>
      <c r="G26" s="11"/>
    </row>
    <row r="27" spans="1:7" x14ac:dyDescent="0.25">
      <c r="A27" t="s">
        <v>28</v>
      </c>
      <c r="B27" s="11">
        <v>0</v>
      </c>
      <c r="C27" s="11">
        <v>0</v>
      </c>
      <c r="D27" s="11"/>
      <c r="E27" s="11">
        <v>0</v>
      </c>
      <c r="F27" s="11"/>
      <c r="G27" s="11"/>
    </row>
    <row r="28" spans="1:7" x14ac:dyDescent="0.25">
      <c r="A28" t="s">
        <v>29</v>
      </c>
      <c r="B28" s="11"/>
      <c r="C28" s="11">
        <v>891105332</v>
      </c>
      <c r="D28" s="11">
        <v>1499161598</v>
      </c>
      <c r="E28" s="30">
        <v>1797330655</v>
      </c>
      <c r="F28" s="11">
        <v>1550575758</v>
      </c>
      <c r="G28" s="11">
        <v>1978327133</v>
      </c>
    </row>
    <row r="29" spans="1:7" x14ac:dyDescent="0.25">
      <c r="A29" t="s">
        <v>30</v>
      </c>
      <c r="B29" s="11">
        <v>1517131518</v>
      </c>
      <c r="C29" s="11">
        <v>1259898640</v>
      </c>
      <c r="D29" s="11">
        <v>1205961603</v>
      </c>
      <c r="E29" s="30">
        <v>1371003084</v>
      </c>
      <c r="F29" s="11">
        <v>1351215773</v>
      </c>
      <c r="G29" s="11">
        <v>1112124703</v>
      </c>
    </row>
    <row r="30" spans="1:7" x14ac:dyDescent="0.25">
      <c r="A30" t="s">
        <v>31</v>
      </c>
      <c r="B30" s="11">
        <v>343165118</v>
      </c>
      <c r="C30" s="11">
        <v>356780572</v>
      </c>
      <c r="D30" s="11">
        <v>582149785</v>
      </c>
      <c r="E30" s="30">
        <v>556814154</v>
      </c>
      <c r="F30" s="11">
        <v>468652678</v>
      </c>
      <c r="G30" s="11">
        <v>693581842</v>
      </c>
    </row>
    <row r="31" spans="1:7" x14ac:dyDescent="0.25">
      <c r="A31" t="s">
        <v>32</v>
      </c>
      <c r="B31" s="11">
        <v>77278338</v>
      </c>
      <c r="C31" s="11">
        <v>83863603</v>
      </c>
      <c r="D31" s="11">
        <v>83174373</v>
      </c>
      <c r="E31" s="30">
        <v>87481592</v>
      </c>
      <c r="F31" s="11">
        <v>87046712</v>
      </c>
      <c r="G31" s="11">
        <v>91332160</v>
      </c>
    </row>
    <row r="32" spans="1:7" x14ac:dyDescent="0.25">
      <c r="A32" t="s">
        <v>33</v>
      </c>
      <c r="B32" s="11">
        <v>10366954662</v>
      </c>
      <c r="C32" s="11">
        <v>9666158222</v>
      </c>
      <c r="D32" s="11">
        <v>9385261716</v>
      </c>
      <c r="E32" s="30">
        <v>6108144707</v>
      </c>
      <c r="F32" s="11">
        <v>5525322780</v>
      </c>
      <c r="G32" s="11">
        <v>6510073720</v>
      </c>
    </row>
    <row r="33" spans="1:7" x14ac:dyDescent="0.25">
      <c r="B33" s="11"/>
      <c r="C33" s="11"/>
      <c r="D33" s="11"/>
      <c r="E33" s="11"/>
      <c r="F33" s="11"/>
      <c r="G33" s="11"/>
    </row>
    <row r="34" spans="1:7" x14ac:dyDescent="0.25">
      <c r="A34" s="3"/>
      <c r="B34" s="15">
        <f t="shared" ref="B34:G34" si="2">B24+B6+B19+B21+B22</f>
        <v>25403361516</v>
      </c>
      <c r="C34" s="15">
        <f t="shared" si="2"/>
        <v>28806626877</v>
      </c>
      <c r="D34" s="15">
        <f t="shared" si="2"/>
        <v>29253987967</v>
      </c>
      <c r="E34" s="15">
        <f t="shared" si="2"/>
        <v>26720155071</v>
      </c>
      <c r="F34" s="15">
        <f t="shared" si="2"/>
        <v>25332856845</v>
      </c>
      <c r="G34" s="15">
        <f t="shared" si="2"/>
        <v>19645641201</v>
      </c>
    </row>
    <row r="35" spans="1:7" x14ac:dyDescent="0.25">
      <c r="B35" s="11"/>
      <c r="C35" s="11"/>
      <c r="D35" s="11"/>
      <c r="E35" s="11"/>
      <c r="F35" s="11"/>
      <c r="G35" s="11"/>
    </row>
    <row r="36" spans="1:7" ht="15.75" x14ac:dyDescent="0.25">
      <c r="A36" s="24" t="s">
        <v>63</v>
      </c>
      <c r="B36" s="11"/>
      <c r="C36" s="11"/>
      <c r="D36" s="11"/>
      <c r="E36" s="11"/>
      <c r="F36" s="11"/>
      <c r="G36" s="11"/>
    </row>
    <row r="37" spans="1:7" ht="15.75" x14ac:dyDescent="0.25">
      <c r="A37" s="25" t="s">
        <v>64</v>
      </c>
      <c r="B37" s="15">
        <f t="shared" ref="B37:E37" si="3">SUM(B38:B43)</f>
        <v>300914756</v>
      </c>
      <c r="C37" s="15">
        <f t="shared" si="3"/>
        <v>325693304</v>
      </c>
      <c r="D37" s="15">
        <f t="shared" si="3"/>
        <v>411570449</v>
      </c>
      <c r="E37" s="15">
        <f t="shared" si="3"/>
        <v>762156134</v>
      </c>
      <c r="F37" s="15">
        <f>SUM(F38:F43)</f>
        <v>1097100518</v>
      </c>
      <c r="G37" s="15">
        <f>SUM(G38:G43)</f>
        <v>632793971</v>
      </c>
    </row>
    <row r="38" spans="1:7" ht="45" x14ac:dyDescent="0.25">
      <c r="A38" s="20" t="s">
        <v>14</v>
      </c>
      <c r="B38" s="11">
        <v>3243780</v>
      </c>
      <c r="C38" s="11">
        <v>6079882</v>
      </c>
      <c r="D38" s="11">
        <v>5061457</v>
      </c>
      <c r="E38" s="30">
        <v>3739842</v>
      </c>
      <c r="F38" s="11">
        <v>3662239</v>
      </c>
      <c r="G38" s="11">
        <v>2055021</v>
      </c>
    </row>
    <row r="39" spans="1:7" ht="45" x14ac:dyDescent="0.25">
      <c r="A39" s="20" t="s">
        <v>15</v>
      </c>
      <c r="B39" s="11">
        <v>33558585</v>
      </c>
      <c r="C39" s="11">
        <v>27875748</v>
      </c>
      <c r="D39" s="11">
        <v>35961598</v>
      </c>
      <c r="E39" s="30">
        <v>31979839</v>
      </c>
      <c r="F39" s="11">
        <v>33819930</v>
      </c>
      <c r="G39" s="11">
        <v>33360941</v>
      </c>
    </row>
    <row r="40" spans="1:7" x14ac:dyDescent="0.25">
      <c r="A40" s="20" t="s">
        <v>16</v>
      </c>
      <c r="B40" s="11">
        <v>239229482</v>
      </c>
      <c r="C40" s="11">
        <v>263406124</v>
      </c>
      <c r="D40" s="11">
        <v>297061977</v>
      </c>
      <c r="E40" s="30">
        <v>509698816</v>
      </c>
      <c r="F40" s="11">
        <v>680062822</v>
      </c>
      <c r="G40" s="11">
        <v>83569175</v>
      </c>
    </row>
    <row r="41" spans="1:7" ht="30" x14ac:dyDescent="0.25">
      <c r="A41" s="20" t="s">
        <v>51</v>
      </c>
      <c r="B41" s="11">
        <v>0</v>
      </c>
      <c r="C41" s="11">
        <f>5175133+12030570</f>
        <v>17205703</v>
      </c>
      <c r="D41" s="11">
        <f>16228509+37306475</f>
        <v>53534984</v>
      </c>
      <c r="E41" s="30">
        <f>164498316+36355448</f>
        <v>200853764</v>
      </c>
      <c r="F41" s="11">
        <f>324772586+34193134+18</f>
        <v>358965738</v>
      </c>
      <c r="G41" s="11">
        <f>457416231+33231763</f>
        <v>490647994</v>
      </c>
    </row>
    <row r="42" spans="1:7" x14ac:dyDescent="0.25">
      <c r="A42" s="20" t="s">
        <v>9</v>
      </c>
      <c r="B42" s="11">
        <v>0</v>
      </c>
      <c r="C42" s="11"/>
      <c r="D42" s="11">
        <v>0</v>
      </c>
      <c r="E42" s="11">
        <v>0</v>
      </c>
      <c r="F42" s="11">
        <v>0</v>
      </c>
      <c r="G42" s="11"/>
    </row>
    <row r="43" spans="1:7" x14ac:dyDescent="0.25">
      <c r="A43" s="20" t="s">
        <v>17</v>
      </c>
      <c r="B43" s="11">
        <v>24882909</v>
      </c>
      <c r="C43" s="11">
        <v>11125847</v>
      </c>
      <c r="D43" s="11">
        <v>19950433</v>
      </c>
      <c r="E43" s="30">
        <v>15883873</v>
      </c>
      <c r="F43" s="11">
        <v>20589789</v>
      </c>
      <c r="G43" s="11">
        <v>23160840</v>
      </c>
    </row>
    <row r="44" spans="1:7" x14ac:dyDescent="0.25">
      <c r="A44" s="3"/>
      <c r="B44" s="15"/>
      <c r="C44" s="15"/>
      <c r="D44" s="15"/>
      <c r="E44" s="15"/>
      <c r="F44" s="11"/>
      <c r="G44" s="11"/>
    </row>
    <row r="45" spans="1:7" x14ac:dyDescent="0.25">
      <c r="A45" s="3"/>
      <c r="B45" s="15"/>
      <c r="C45" s="15"/>
      <c r="D45" s="15"/>
      <c r="E45" s="15"/>
      <c r="F45" s="11"/>
      <c r="G45" s="11"/>
    </row>
    <row r="46" spans="1:7" x14ac:dyDescent="0.25">
      <c r="A46" s="23" t="s">
        <v>65</v>
      </c>
      <c r="B46" s="15">
        <f t="shared" ref="B46:E46" si="4">SUM(B47:B53)</f>
        <v>25102446760</v>
      </c>
      <c r="C46" s="15">
        <f t="shared" si="4"/>
        <v>28480933573</v>
      </c>
      <c r="D46" s="15">
        <f t="shared" si="4"/>
        <v>28842417518</v>
      </c>
      <c r="E46" s="15">
        <f t="shared" si="4"/>
        <v>25957998937</v>
      </c>
      <c r="F46" s="15">
        <f>SUM(F47:F53)</f>
        <v>24235756327</v>
      </c>
      <c r="G46" s="15">
        <f>SUM(G47:G53)</f>
        <v>19012847230</v>
      </c>
    </row>
    <row r="47" spans="1:7" x14ac:dyDescent="0.25">
      <c r="A47" t="s">
        <v>11</v>
      </c>
      <c r="B47" s="11">
        <v>308307950</v>
      </c>
      <c r="C47" s="11">
        <v>431631130</v>
      </c>
      <c r="D47" s="11">
        <v>604283580</v>
      </c>
      <c r="E47" s="30">
        <v>604283580</v>
      </c>
      <c r="F47" s="11">
        <v>604283580</v>
      </c>
      <c r="G47" s="11">
        <v>604283580</v>
      </c>
    </row>
    <row r="48" spans="1:7" x14ac:dyDescent="0.25">
      <c r="A48" t="s">
        <v>12</v>
      </c>
      <c r="B48" s="11">
        <v>0</v>
      </c>
      <c r="C48" s="11">
        <v>0</v>
      </c>
      <c r="D48" s="11"/>
      <c r="E48" s="11"/>
      <c r="F48" s="11"/>
      <c r="G48" s="11"/>
    </row>
    <row r="49" spans="1:7" x14ac:dyDescent="0.25">
      <c r="A49" t="s">
        <v>13</v>
      </c>
      <c r="B49" s="11">
        <v>0</v>
      </c>
      <c r="C49" s="11">
        <v>0</v>
      </c>
      <c r="D49" s="11"/>
      <c r="E49" s="30">
        <v>268720024</v>
      </c>
      <c r="F49" s="11">
        <v>734078099</v>
      </c>
      <c r="G49" s="11">
        <v>505120083</v>
      </c>
    </row>
    <row r="50" spans="1:7" x14ac:dyDescent="0.25">
      <c r="A50" t="s">
        <v>52</v>
      </c>
      <c r="B50" s="11">
        <v>0</v>
      </c>
      <c r="C50" s="11">
        <v>31949061</v>
      </c>
      <c r="D50" s="11">
        <v>31949061</v>
      </c>
      <c r="E50" s="30">
        <v>31949061</v>
      </c>
      <c r="F50" s="11">
        <v>31949061</v>
      </c>
      <c r="G50" s="11">
        <v>31949061</v>
      </c>
    </row>
    <row r="51" spans="1:7" x14ac:dyDescent="0.25">
      <c r="A51" t="s">
        <v>35</v>
      </c>
      <c r="B51" s="11">
        <v>24794138810</v>
      </c>
      <c r="C51" s="11">
        <v>28017353382</v>
      </c>
      <c r="D51" s="11">
        <v>28206184877</v>
      </c>
      <c r="E51" s="30">
        <v>25053046272</v>
      </c>
      <c r="F51" s="11">
        <v>22865445587</v>
      </c>
      <c r="G51" s="11">
        <v>17871494506</v>
      </c>
    </row>
    <row r="52" spans="1:7" x14ac:dyDescent="0.25">
      <c r="B52" s="11"/>
      <c r="C52" s="11"/>
      <c r="D52" s="11"/>
      <c r="E52" s="11"/>
      <c r="F52" s="11"/>
      <c r="G52" s="11"/>
    </row>
    <row r="53" spans="1:7" x14ac:dyDescent="0.25">
      <c r="A53" s="23" t="s">
        <v>66</v>
      </c>
      <c r="B53" s="11"/>
      <c r="C53" s="11"/>
      <c r="D53" s="11"/>
      <c r="E53" s="11"/>
      <c r="F53" s="11"/>
      <c r="G53" s="11"/>
    </row>
    <row r="54" spans="1:7" x14ac:dyDescent="0.25">
      <c r="A54" s="3"/>
      <c r="B54" s="15"/>
      <c r="C54" s="15"/>
      <c r="D54" s="15"/>
      <c r="E54" s="15"/>
      <c r="F54" s="11"/>
      <c r="G54" s="11"/>
    </row>
    <row r="55" spans="1:7" x14ac:dyDescent="0.25">
      <c r="A55" s="3"/>
      <c r="B55" s="15">
        <f t="shared" ref="B55:G55" si="5">B37+B46</f>
        <v>25403361516</v>
      </c>
      <c r="C55" s="15">
        <f t="shared" si="5"/>
        <v>28806626877</v>
      </c>
      <c r="D55" s="15">
        <f t="shared" si="5"/>
        <v>29253987967</v>
      </c>
      <c r="E55" s="15">
        <f>E37+E46</f>
        <v>26720155071</v>
      </c>
      <c r="F55" s="15">
        <f t="shared" si="5"/>
        <v>25332856845</v>
      </c>
      <c r="G55" s="15">
        <f t="shared" si="5"/>
        <v>19645641201</v>
      </c>
    </row>
    <row r="56" spans="1:7" x14ac:dyDescent="0.25">
      <c r="B56" s="27">
        <f>B34-B55</f>
        <v>0</v>
      </c>
      <c r="C56" s="27">
        <f t="shared" ref="C56:G56" si="6">C34-C55</f>
        <v>0</v>
      </c>
      <c r="D56" s="27">
        <f t="shared" si="6"/>
        <v>0</v>
      </c>
      <c r="E56" s="27">
        <f t="shared" si="6"/>
        <v>0</v>
      </c>
      <c r="F56" s="27">
        <f t="shared" si="6"/>
        <v>0</v>
      </c>
      <c r="G56" s="27">
        <f t="shared" si="6"/>
        <v>0</v>
      </c>
    </row>
    <row r="57" spans="1:7" x14ac:dyDescent="0.25">
      <c r="A57" s="26" t="s">
        <v>67</v>
      </c>
      <c r="B57" s="6">
        <f t="shared" ref="B57:G57" si="7">B46/(B47/10)</f>
        <v>814.2004369332675</v>
      </c>
      <c r="C57" s="6">
        <f t="shared" si="7"/>
        <v>659.84428817726837</v>
      </c>
      <c r="D57" s="6">
        <f t="shared" si="7"/>
        <v>477.29937520393986</v>
      </c>
      <c r="E57" s="6">
        <f t="shared" si="7"/>
        <v>429.56651142167391</v>
      </c>
      <c r="F57" s="6">
        <f t="shared" si="7"/>
        <v>401.06594203668419</v>
      </c>
      <c r="G57" s="6">
        <f t="shared" si="7"/>
        <v>314.634516959736</v>
      </c>
    </row>
    <row r="58" spans="1:7" x14ac:dyDescent="0.25">
      <c r="A58" s="26" t="s">
        <v>68</v>
      </c>
      <c r="B58" s="27">
        <f>B47/10</f>
        <v>30830795</v>
      </c>
      <c r="C58" s="27">
        <f t="shared" ref="C58:G58" si="8">C47/10</f>
        <v>43163113</v>
      </c>
      <c r="D58" s="27">
        <f t="shared" si="8"/>
        <v>60428358</v>
      </c>
      <c r="E58" s="27">
        <f t="shared" si="8"/>
        <v>60428358</v>
      </c>
      <c r="F58" s="27">
        <f t="shared" si="8"/>
        <v>60428358</v>
      </c>
      <c r="G58" s="27">
        <f t="shared" si="8"/>
        <v>60428358</v>
      </c>
    </row>
    <row r="59" spans="1:7" x14ac:dyDescent="0.25">
      <c r="B59" s="4"/>
      <c r="C59" s="4"/>
      <c r="D59" s="4"/>
      <c r="E59" s="4"/>
    </row>
    <row r="60" spans="1:7" x14ac:dyDescent="0.25">
      <c r="B60" s="4"/>
      <c r="C60" s="4"/>
      <c r="D60" s="4"/>
      <c r="F60" s="4"/>
      <c r="G60" s="4"/>
    </row>
    <row r="61" spans="1:7" x14ac:dyDescent="0.25">
      <c r="E61" s="4"/>
      <c r="F61" s="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9"/>
  <sheetViews>
    <sheetView workbookViewId="0">
      <pane xSplit="1" ySplit="4" topLeftCell="B14" activePane="bottomRight" state="frozen"/>
      <selection pane="topRight" activeCell="B1" sqref="B1"/>
      <selection pane="bottomLeft" activeCell="A6" sqref="A6"/>
      <selection pane="bottomRight" activeCell="E16" sqref="E16"/>
    </sheetView>
  </sheetViews>
  <sheetFormatPr defaultRowHeight="15" x14ac:dyDescent="0.25"/>
  <cols>
    <col min="1" max="1" width="39.625" customWidth="1"/>
    <col min="2" max="4" width="18.75" bestFit="1" customWidth="1"/>
    <col min="5" max="7" width="16.375" bestFit="1" customWidth="1"/>
  </cols>
  <sheetData>
    <row r="1" spans="1:7" ht="15.75" x14ac:dyDescent="0.25">
      <c r="A1" s="1" t="s">
        <v>48</v>
      </c>
      <c r="B1" s="1"/>
      <c r="C1" s="1"/>
      <c r="D1" s="1"/>
      <c r="E1" s="1"/>
    </row>
    <row r="2" spans="1:7" ht="15.75" x14ac:dyDescent="0.25">
      <c r="A2" s="1" t="s">
        <v>69</v>
      </c>
      <c r="B2" s="1"/>
      <c r="C2" s="1"/>
      <c r="D2" s="1"/>
      <c r="E2" s="1"/>
    </row>
    <row r="3" spans="1:7" ht="15.75" x14ac:dyDescent="0.25">
      <c r="A3" s="1" t="s">
        <v>58</v>
      </c>
      <c r="B3" s="1"/>
      <c r="C3" s="1"/>
      <c r="D3" s="1"/>
      <c r="E3" s="1"/>
    </row>
    <row r="4" spans="1:7" ht="15.75" x14ac:dyDescent="0.25">
      <c r="A4" s="1"/>
      <c r="B4" s="1">
        <v>2013</v>
      </c>
      <c r="C4" s="1">
        <v>2014</v>
      </c>
      <c r="D4" s="1">
        <v>2015</v>
      </c>
      <c r="E4" s="1">
        <v>2016</v>
      </c>
      <c r="F4" s="1">
        <v>2017</v>
      </c>
      <c r="G4" s="1">
        <v>2018</v>
      </c>
    </row>
    <row r="5" spans="1:7" ht="15.75" x14ac:dyDescent="0.25">
      <c r="A5" s="1"/>
      <c r="B5" s="2"/>
      <c r="C5" s="2"/>
      <c r="D5" s="2"/>
      <c r="E5" s="2"/>
      <c r="F5" s="2"/>
      <c r="G5" s="2"/>
    </row>
    <row r="6" spans="1:7" ht="15.75" x14ac:dyDescent="0.25">
      <c r="A6" s="28" t="s">
        <v>70</v>
      </c>
      <c r="B6" s="16">
        <v>6410354694</v>
      </c>
      <c r="C6" s="16">
        <v>6623172050</v>
      </c>
      <c r="D6" s="16">
        <v>6701142996</v>
      </c>
      <c r="E6" s="16">
        <v>6005742870</v>
      </c>
      <c r="F6" s="16">
        <v>5011622727</v>
      </c>
      <c r="G6" s="16">
        <v>8039765815</v>
      </c>
    </row>
    <row r="7" spans="1:7" ht="15.75" x14ac:dyDescent="0.25">
      <c r="A7" s="18" t="s">
        <v>2</v>
      </c>
      <c r="B7" s="17">
        <v>13021480</v>
      </c>
      <c r="C7" s="17">
        <v>11408112</v>
      </c>
      <c r="D7" s="17">
        <v>12630714</v>
      </c>
      <c r="E7" s="17">
        <v>8968506</v>
      </c>
      <c r="F7" s="17">
        <v>8867899</v>
      </c>
      <c r="G7" s="17">
        <v>6858268</v>
      </c>
    </row>
    <row r="8" spans="1:7" ht="15.75" x14ac:dyDescent="0.25">
      <c r="A8" s="28" t="s">
        <v>3</v>
      </c>
      <c r="B8" s="19">
        <f t="shared" ref="B8:G8" si="0">B6-B7</f>
        <v>6397333214</v>
      </c>
      <c r="C8" s="19">
        <f t="shared" si="0"/>
        <v>6611763938</v>
      </c>
      <c r="D8" s="19">
        <f t="shared" si="0"/>
        <v>6688512282</v>
      </c>
      <c r="E8" s="19">
        <f t="shared" si="0"/>
        <v>5996774364</v>
      </c>
      <c r="F8" s="19">
        <f t="shared" si="0"/>
        <v>5002754828</v>
      </c>
      <c r="G8" s="19">
        <f t="shared" si="0"/>
        <v>8032907547</v>
      </c>
    </row>
    <row r="9" spans="1:7" ht="15.75" x14ac:dyDescent="0.25">
      <c r="A9" s="18" t="s">
        <v>4</v>
      </c>
      <c r="B9" s="17">
        <v>1922771622</v>
      </c>
      <c r="C9" s="17">
        <v>2153552686</v>
      </c>
      <c r="D9" s="17">
        <v>2423353629</v>
      </c>
      <c r="E9" s="17">
        <v>1934835524</v>
      </c>
      <c r="F9" s="17">
        <v>1821166689</v>
      </c>
      <c r="G9" s="17">
        <v>1484128129</v>
      </c>
    </row>
    <row r="10" spans="1:7" ht="15.75" x14ac:dyDescent="0.25">
      <c r="A10" s="18" t="s">
        <v>5</v>
      </c>
      <c r="B10" s="17">
        <v>50109323</v>
      </c>
      <c r="C10" s="17">
        <v>41312255</v>
      </c>
      <c r="D10" s="17">
        <v>14502226</v>
      </c>
      <c r="E10" s="17">
        <v>29777098</v>
      </c>
      <c r="F10" s="17">
        <v>83291752</v>
      </c>
      <c r="G10" s="17">
        <v>139028683</v>
      </c>
    </row>
    <row r="11" spans="1:7" ht="15.75" x14ac:dyDescent="0.25">
      <c r="A11" s="1"/>
      <c r="B11" s="16">
        <f t="shared" ref="B11:G11" si="1">B8+B9+B10</f>
        <v>8370214159</v>
      </c>
      <c r="C11" s="16">
        <f t="shared" si="1"/>
        <v>8806628879</v>
      </c>
      <c r="D11" s="16">
        <f t="shared" si="1"/>
        <v>9126368137</v>
      </c>
      <c r="E11" s="16">
        <f t="shared" si="1"/>
        <v>7961386986</v>
      </c>
      <c r="F11" s="16">
        <f t="shared" si="1"/>
        <v>6907213269</v>
      </c>
      <c r="G11" s="16">
        <f t="shared" si="1"/>
        <v>9656064359</v>
      </c>
    </row>
    <row r="12" spans="1:7" ht="15.75" x14ac:dyDescent="0.25">
      <c r="A12" s="1"/>
      <c r="B12" s="2"/>
      <c r="C12" s="2"/>
      <c r="D12" s="2"/>
      <c r="E12" s="2"/>
      <c r="F12" s="2"/>
      <c r="G12" s="2"/>
    </row>
    <row r="13" spans="1:7" ht="15.75" x14ac:dyDescent="0.25">
      <c r="A13" s="28" t="s">
        <v>6</v>
      </c>
      <c r="B13" s="2"/>
      <c r="C13" s="2"/>
      <c r="D13" s="2"/>
      <c r="E13" s="2"/>
      <c r="F13" s="2"/>
      <c r="G13" s="2"/>
    </row>
    <row r="14" spans="1:7" ht="15.75" x14ac:dyDescent="0.25">
      <c r="A14" s="18" t="s">
        <v>7</v>
      </c>
      <c r="B14" s="17">
        <v>1370241804</v>
      </c>
      <c r="C14" s="17">
        <v>2510151085</v>
      </c>
      <c r="D14" s="17">
        <v>6044895560</v>
      </c>
      <c r="E14" s="17">
        <v>8053699840</v>
      </c>
      <c r="F14" s="17">
        <v>6218462032</v>
      </c>
      <c r="G14" s="17">
        <v>9220881523</v>
      </c>
    </row>
    <row r="15" spans="1:7" ht="15.75" x14ac:dyDescent="0.25">
      <c r="A15" s="18" t="s">
        <v>8</v>
      </c>
      <c r="B15" s="17">
        <v>1151428091</v>
      </c>
      <c r="C15" s="17">
        <v>1127162811</v>
      </c>
      <c r="D15" s="17">
        <v>1079319936</v>
      </c>
      <c r="E15" s="17">
        <v>1180006942</v>
      </c>
      <c r="F15" s="17">
        <v>1181792809</v>
      </c>
      <c r="G15" s="17">
        <v>3404834182</v>
      </c>
    </row>
    <row r="16" spans="1:7" ht="15.75" x14ac:dyDescent="0.25">
      <c r="A16" s="18" t="s">
        <v>0</v>
      </c>
      <c r="B16" s="17">
        <v>1431154939</v>
      </c>
      <c r="C16" s="17">
        <v>1779959373</v>
      </c>
      <c r="D16" s="17">
        <v>1617229414</v>
      </c>
      <c r="E16" s="17">
        <v>1375648663</v>
      </c>
      <c r="F16" s="17">
        <v>1293900667</v>
      </c>
      <c r="G16" s="17">
        <v>1651619779</v>
      </c>
    </row>
    <row r="17" spans="1:7" ht="15.75" x14ac:dyDescent="0.25">
      <c r="A17" s="18"/>
      <c r="B17" s="2"/>
      <c r="C17" s="2"/>
      <c r="D17" s="2"/>
      <c r="E17" s="17"/>
      <c r="F17" s="17"/>
      <c r="G17" s="17"/>
    </row>
    <row r="18" spans="1:7" ht="15.75" x14ac:dyDescent="0.25">
      <c r="A18" s="18" t="s">
        <v>9</v>
      </c>
      <c r="B18" s="17"/>
      <c r="C18" s="17"/>
      <c r="D18" s="17"/>
      <c r="E18" s="17"/>
      <c r="F18" s="17"/>
      <c r="G18" s="17"/>
    </row>
    <row r="19" spans="1:7" ht="15.75" x14ac:dyDescent="0.25">
      <c r="A19" s="18" t="s">
        <v>10</v>
      </c>
      <c r="B19" s="17"/>
      <c r="C19" s="17"/>
      <c r="D19" s="17"/>
      <c r="E19" s="17"/>
      <c r="F19" s="17"/>
      <c r="G19" s="17"/>
    </row>
    <row r="20" spans="1:7" ht="15.75" x14ac:dyDescent="0.25">
      <c r="A20" s="26" t="s">
        <v>71</v>
      </c>
      <c r="B20" s="19">
        <f t="shared" ref="B20:G20" si="2">B11-B14-B15-B16-B18+B19</f>
        <v>4417389325</v>
      </c>
      <c r="C20" s="19">
        <f t="shared" si="2"/>
        <v>3389355610</v>
      </c>
      <c r="D20" s="19">
        <f t="shared" si="2"/>
        <v>384923227</v>
      </c>
      <c r="E20" s="19">
        <f t="shared" si="2"/>
        <v>-2647968459</v>
      </c>
      <c r="F20" s="19">
        <f t="shared" si="2"/>
        <v>-1786942239</v>
      </c>
      <c r="G20" s="19">
        <f t="shared" si="2"/>
        <v>-4621271125</v>
      </c>
    </row>
    <row r="21" spans="1:7" ht="15.75" x14ac:dyDescent="0.25">
      <c r="A21" s="23" t="s">
        <v>72</v>
      </c>
      <c r="B21" s="19"/>
      <c r="C21" s="19"/>
      <c r="D21" s="19"/>
      <c r="E21" s="19"/>
      <c r="F21" s="19"/>
      <c r="G21" s="19"/>
    </row>
    <row r="22" spans="1:7" ht="15.75" x14ac:dyDescent="0.25">
      <c r="A22" s="18" t="s">
        <v>86</v>
      </c>
      <c r="B22" s="17">
        <v>94200861</v>
      </c>
      <c r="C22" s="17">
        <v>102817858</v>
      </c>
      <c r="D22" s="17">
        <v>48359851</v>
      </c>
      <c r="E22" s="17">
        <v>365924475</v>
      </c>
      <c r="F22" s="17">
        <v>160274271</v>
      </c>
      <c r="G22" s="17">
        <v>132643645</v>
      </c>
    </row>
    <row r="23" spans="1:7" ht="15.75" x14ac:dyDescent="0.25">
      <c r="A23" s="26" t="s">
        <v>73</v>
      </c>
      <c r="B23" s="19">
        <f t="shared" ref="B23:G23" si="3">B20-B22</f>
        <v>4323188464</v>
      </c>
      <c r="C23" s="19">
        <f t="shared" si="3"/>
        <v>3286537752</v>
      </c>
      <c r="D23" s="19">
        <f t="shared" si="3"/>
        <v>336563376</v>
      </c>
      <c r="E23" s="19">
        <f t="shared" si="3"/>
        <v>-3013892934</v>
      </c>
      <c r="F23" s="19">
        <f t="shared" si="3"/>
        <v>-1947216510</v>
      </c>
      <c r="G23" s="19">
        <f t="shared" si="3"/>
        <v>-4753914770</v>
      </c>
    </row>
    <row r="24" spans="1:7" x14ac:dyDescent="0.25">
      <c r="A24" s="3"/>
      <c r="B24" s="8"/>
      <c r="C24" s="7"/>
      <c r="D24" s="7"/>
      <c r="E24" s="7"/>
      <c r="F24" s="7"/>
      <c r="G24" s="7"/>
    </row>
    <row r="25" spans="1:7" x14ac:dyDescent="0.25">
      <c r="A25" s="26" t="s">
        <v>74</v>
      </c>
      <c r="B25" s="9">
        <f>B23/('1'!B47/10)</f>
        <v>140.22306152014568</v>
      </c>
      <c r="C25" s="9">
        <f>C23/('1'!C47/10)</f>
        <v>76.142278060435544</v>
      </c>
      <c r="D25" s="9">
        <f>D23/('1'!D47/10)</f>
        <v>5.5696263664817769</v>
      </c>
      <c r="E25" s="9">
        <f>E23/('1'!E47/10)</f>
        <v>-49.875472936067531</v>
      </c>
      <c r="F25" s="9">
        <f>F23/('1'!F47/10)</f>
        <v>-32.223554874683174</v>
      </c>
      <c r="G25" s="9">
        <f>G23/('1'!G47/10)</f>
        <v>-78.670262230193316</v>
      </c>
    </row>
    <row r="26" spans="1:7" x14ac:dyDescent="0.25">
      <c r="A26" s="29" t="s">
        <v>75</v>
      </c>
      <c r="B26">
        <v>30830795</v>
      </c>
      <c r="C26">
        <v>43163113</v>
      </c>
      <c r="D26">
        <v>60428358</v>
      </c>
      <c r="E26" s="8">
        <v>60428358</v>
      </c>
      <c r="F26">
        <v>60428358</v>
      </c>
      <c r="G26">
        <v>60428358</v>
      </c>
    </row>
    <row r="49" spans="1:1" x14ac:dyDescent="0.25">
      <c r="A49" s="10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tabSelected="1" workbookViewId="0">
      <pane xSplit="1" ySplit="4" topLeftCell="B5" activePane="bottomRight" state="frozen"/>
      <selection pane="topRight" activeCell="B1" sqref="B1"/>
      <selection pane="bottomLeft" activeCell="A6" sqref="A6"/>
      <selection pane="bottomRight" activeCell="I15" sqref="I15"/>
    </sheetView>
  </sheetViews>
  <sheetFormatPr defaultRowHeight="15" x14ac:dyDescent="0.25"/>
  <cols>
    <col min="1" max="1" width="35.375" customWidth="1"/>
    <col min="2" max="3" width="17.75" bestFit="1" customWidth="1"/>
    <col min="4" max="5" width="17.875" bestFit="1" customWidth="1"/>
    <col min="6" max="7" width="17.75" bestFit="1" customWidth="1"/>
  </cols>
  <sheetData>
    <row r="1" spans="1:7" ht="15.75" x14ac:dyDescent="0.25">
      <c r="A1" s="1" t="s">
        <v>48</v>
      </c>
      <c r="B1" s="1"/>
      <c r="C1" s="1"/>
      <c r="D1" s="1"/>
      <c r="E1" s="1"/>
    </row>
    <row r="2" spans="1:7" ht="15.75" x14ac:dyDescent="0.25">
      <c r="A2" s="1" t="s">
        <v>76</v>
      </c>
      <c r="B2" s="1"/>
      <c r="C2" s="1"/>
      <c r="D2" s="1"/>
      <c r="E2" s="1"/>
    </row>
    <row r="3" spans="1:7" ht="15.75" x14ac:dyDescent="0.25">
      <c r="A3" s="1" t="s">
        <v>58</v>
      </c>
      <c r="B3" s="1"/>
      <c r="C3" s="1"/>
      <c r="D3" s="1"/>
      <c r="E3" s="1"/>
    </row>
    <row r="4" spans="1:7" ht="15.75" x14ac:dyDescent="0.25">
      <c r="A4" s="1"/>
      <c r="B4" s="1">
        <v>2013</v>
      </c>
      <c r="C4" s="1">
        <v>2014</v>
      </c>
      <c r="D4" s="1">
        <v>2015</v>
      </c>
      <c r="E4" s="1">
        <v>2016</v>
      </c>
      <c r="F4" s="1">
        <v>2017</v>
      </c>
      <c r="G4" s="1">
        <v>2018</v>
      </c>
    </row>
    <row r="5" spans="1:7" x14ac:dyDescent="0.25">
      <c r="A5" s="26" t="s">
        <v>77</v>
      </c>
      <c r="F5" s="4"/>
    </row>
    <row r="6" spans="1:7" x14ac:dyDescent="0.25">
      <c r="A6" t="s">
        <v>36</v>
      </c>
      <c r="B6" s="11">
        <v>6404834569</v>
      </c>
      <c r="C6" s="11">
        <v>5718309656</v>
      </c>
      <c r="D6" s="11">
        <v>6101911316</v>
      </c>
      <c r="E6" s="11">
        <v>5703507253</v>
      </c>
      <c r="F6" s="4">
        <v>5263083540</v>
      </c>
      <c r="G6" s="11">
        <v>7575306433</v>
      </c>
    </row>
    <row r="7" spans="1:7" x14ac:dyDescent="0.25">
      <c r="A7" s="5" t="s">
        <v>37</v>
      </c>
      <c r="B7" s="11">
        <v>50109323</v>
      </c>
      <c r="C7" s="11">
        <v>41312255</v>
      </c>
      <c r="D7" s="11">
        <v>14505740</v>
      </c>
      <c r="E7" s="11">
        <v>29777098</v>
      </c>
      <c r="F7" s="11">
        <v>83291731</v>
      </c>
      <c r="G7" s="11">
        <v>159768303</v>
      </c>
    </row>
    <row r="8" spans="1:7" x14ac:dyDescent="0.25">
      <c r="A8" s="5" t="s">
        <v>38</v>
      </c>
      <c r="B8" s="11">
        <v>-2501262362</v>
      </c>
      <c r="C8" s="11">
        <v>-2317035127</v>
      </c>
      <c r="D8" s="11">
        <v>-2644126358</v>
      </c>
      <c r="E8" s="11">
        <v>-2552493317</v>
      </c>
      <c r="F8" s="11">
        <v>-2148968268</v>
      </c>
      <c r="G8" s="11">
        <v>-6383211784</v>
      </c>
    </row>
    <row r="9" spans="1:7" x14ac:dyDescent="0.25">
      <c r="A9" s="5" t="s">
        <v>39</v>
      </c>
      <c r="B9" s="11">
        <v>0</v>
      </c>
      <c r="C9" s="11">
        <v>0</v>
      </c>
      <c r="D9" s="11">
        <v>0</v>
      </c>
      <c r="E9" s="11">
        <v>0</v>
      </c>
      <c r="F9" s="11">
        <v>0</v>
      </c>
      <c r="G9" s="11"/>
    </row>
    <row r="10" spans="1:7" x14ac:dyDescent="0.25">
      <c r="A10" s="5" t="s">
        <v>40</v>
      </c>
      <c r="B10" s="11">
        <v>-1370056048</v>
      </c>
      <c r="C10" s="11">
        <v>-2507462148</v>
      </c>
      <c r="D10" s="11">
        <v>-6046213985</v>
      </c>
      <c r="E10" s="11">
        <v>-8053081255</v>
      </c>
      <c r="F10" s="11">
        <v>-6219954435</v>
      </c>
      <c r="G10" s="11">
        <v>-9222867659</v>
      </c>
    </row>
    <row r="11" spans="1:7" x14ac:dyDescent="0.25">
      <c r="A11" s="5" t="s">
        <v>41</v>
      </c>
      <c r="B11" s="11">
        <v>-137532815</v>
      </c>
      <c r="C11" s="11">
        <v>-175485451</v>
      </c>
      <c r="D11" s="11">
        <v>-108218602</v>
      </c>
      <c r="E11" s="11">
        <v>-84820783</v>
      </c>
      <c r="F11" s="11">
        <v>-69665486</v>
      </c>
      <c r="G11" s="11">
        <v>-149250857</v>
      </c>
    </row>
    <row r="12" spans="1:7" x14ac:dyDescent="0.25">
      <c r="A12" s="3"/>
      <c r="B12" s="12">
        <f t="shared" ref="B12:G12" si="0">SUM(B5:B11)</f>
        <v>2446092667</v>
      </c>
      <c r="C12" s="12">
        <f t="shared" si="0"/>
        <v>759639185</v>
      </c>
      <c r="D12" s="12">
        <f t="shared" si="0"/>
        <v>-2682141889</v>
      </c>
      <c r="E12" s="12">
        <f t="shared" si="0"/>
        <v>-4957111004</v>
      </c>
      <c r="F12" s="12">
        <f t="shared" si="0"/>
        <v>-3092212918</v>
      </c>
      <c r="G12" s="12">
        <f t="shared" si="0"/>
        <v>-8020255564</v>
      </c>
    </row>
    <row r="13" spans="1:7" x14ac:dyDescent="0.25">
      <c r="B13" s="11"/>
      <c r="C13" s="11"/>
      <c r="D13" s="11"/>
      <c r="E13" s="11"/>
      <c r="F13" s="11"/>
      <c r="G13" s="11"/>
    </row>
    <row r="14" spans="1:7" x14ac:dyDescent="0.25">
      <c r="A14" s="26" t="s">
        <v>78</v>
      </c>
      <c r="B14" s="11"/>
      <c r="C14" s="11"/>
      <c r="D14" s="11"/>
      <c r="E14" s="11"/>
      <c r="F14" s="11"/>
      <c r="G14" s="11"/>
    </row>
    <row r="15" spans="1:7" x14ac:dyDescent="0.25">
      <c r="A15" s="13" t="s">
        <v>1</v>
      </c>
      <c r="B15" s="11">
        <v>-25055931</v>
      </c>
      <c r="C15" s="11">
        <v>-10081492</v>
      </c>
      <c r="D15" s="11">
        <v>-33738855</v>
      </c>
      <c r="E15" s="11">
        <v>-17134133</v>
      </c>
      <c r="F15" s="11">
        <v>-10800235</v>
      </c>
      <c r="G15" s="11">
        <v>-23821484</v>
      </c>
    </row>
    <row r="16" spans="1:7" x14ac:dyDescent="0.25">
      <c r="A16" s="13" t="s">
        <v>42</v>
      </c>
      <c r="B16" s="11">
        <v>-4071544503</v>
      </c>
      <c r="C16" s="11">
        <v>-3814585347</v>
      </c>
      <c r="D16" s="11">
        <v>-45862780</v>
      </c>
      <c r="E16" s="11">
        <v>-283785273</v>
      </c>
      <c r="F16" s="11">
        <v>432724582</v>
      </c>
      <c r="G16" s="11">
        <v>7200290637</v>
      </c>
    </row>
    <row r="17" spans="1:7" x14ac:dyDescent="0.25">
      <c r="A17" s="13" t="s">
        <v>43</v>
      </c>
      <c r="B17" s="11"/>
      <c r="C17" s="11"/>
      <c r="D17" s="11"/>
      <c r="E17" s="11"/>
      <c r="F17" s="11"/>
      <c r="G17" s="11"/>
    </row>
    <row r="18" spans="1:7" x14ac:dyDescent="0.25">
      <c r="A18" s="13" t="s">
        <v>44</v>
      </c>
      <c r="B18" s="11">
        <v>-1059326</v>
      </c>
      <c r="C18" s="11">
        <v>-220003</v>
      </c>
      <c r="D18" s="11">
        <v>-717000</v>
      </c>
      <c r="E18" s="11">
        <v>-446000</v>
      </c>
      <c r="F18" s="11">
        <v>0</v>
      </c>
      <c r="G18" s="11"/>
    </row>
    <row r="19" spans="1:7" x14ac:dyDescent="0.25">
      <c r="A19" s="13" t="s">
        <v>54</v>
      </c>
      <c r="B19" s="11">
        <v>-8900000</v>
      </c>
      <c r="C19" s="11">
        <v>0</v>
      </c>
      <c r="D19" s="11">
        <v>-2200000</v>
      </c>
      <c r="E19" s="11">
        <v>-38000000</v>
      </c>
      <c r="F19" s="11">
        <v>-14000000</v>
      </c>
      <c r="G19" s="11">
        <v>-14700000</v>
      </c>
    </row>
    <row r="20" spans="1:7" x14ac:dyDescent="0.25">
      <c r="A20" s="13" t="s">
        <v>53</v>
      </c>
      <c r="B20" s="11">
        <v>424860</v>
      </c>
      <c r="C20" s="11">
        <v>354844</v>
      </c>
      <c r="D20" s="11">
        <v>128735</v>
      </c>
      <c r="E20" s="11">
        <v>780136</v>
      </c>
      <c r="F20" s="11">
        <v>1055483</v>
      </c>
      <c r="G20" s="11">
        <v>449800</v>
      </c>
    </row>
    <row r="21" spans="1:7" x14ac:dyDescent="0.25">
      <c r="A21" s="13" t="s">
        <v>45</v>
      </c>
      <c r="B21" s="11">
        <v>1928771527</v>
      </c>
      <c r="C21" s="11">
        <v>2358365973</v>
      </c>
      <c r="D21" s="11">
        <v>2477290666</v>
      </c>
      <c r="E21" s="11">
        <v>1769794043</v>
      </c>
      <c r="F21" s="11">
        <v>1840954000</v>
      </c>
      <c r="G21" s="11">
        <v>1724455435</v>
      </c>
    </row>
    <row r="22" spans="1:7" x14ac:dyDescent="0.25">
      <c r="A22" s="13" t="s">
        <v>46</v>
      </c>
      <c r="B22" s="11">
        <v>5580600</v>
      </c>
      <c r="C22" s="11">
        <v>5730400</v>
      </c>
      <c r="D22" s="11">
        <v>6328400</v>
      </c>
      <c r="E22" s="11">
        <v>7071700</v>
      </c>
      <c r="F22" s="11">
        <v>17741400</v>
      </c>
      <c r="G22" s="11">
        <v>9041665</v>
      </c>
    </row>
    <row r="23" spans="1:7" x14ac:dyDescent="0.25">
      <c r="A23" s="3"/>
      <c r="B23" s="12">
        <f t="shared" ref="B23:G23" si="1">SUM(B15:B22)</f>
        <v>-2171782773</v>
      </c>
      <c r="C23" s="12">
        <f t="shared" si="1"/>
        <v>-1460435625</v>
      </c>
      <c r="D23" s="12">
        <f t="shared" si="1"/>
        <v>2401229166</v>
      </c>
      <c r="E23" s="12">
        <f t="shared" si="1"/>
        <v>1438280473</v>
      </c>
      <c r="F23" s="12">
        <f t="shared" si="1"/>
        <v>2267675230</v>
      </c>
      <c r="G23" s="12">
        <f t="shared" si="1"/>
        <v>8895716053</v>
      </c>
    </row>
    <row r="24" spans="1:7" x14ac:dyDescent="0.25">
      <c r="B24" s="11"/>
      <c r="C24" s="11"/>
      <c r="D24" s="11"/>
      <c r="E24" s="11"/>
      <c r="F24" s="11"/>
      <c r="G24" s="11"/>
    </row>
    <row r="25" spans="1:7" x14ac:dyDescent="0.25">
      <c r="A25" s="26" t="s">
        <v>79</v>
      </c>
      <c r="B25" s="11"/>
      <c r="C25" s="11"/>
      <c r="D25" s="11"/>
      <c r="E25" s="11"/>
      <c r="F25" s="11"/>
      <c r="G25" s="11"/>
    </row>
    <row r="26" spans="1:7" x14ac:dyDescent="0.25">
      <c r="A26" t="s">
        <v>47</v>
      </c>
      <c r="B26" s="11">
        <v>-84187523</v>
      </c>
      <c r="C26" s="11">
        <v>0</v>
      </c>
      <c r="D26" s="11">
        <v>0</v>
      </c>
      <c r="E26" s="11">
        <v>213268743</v>
      </c>
      <c r="F26" s="11">
        <v>212710483</v>
      </c>
      <c r="G26" s="11">
        <v>215089959</v>
      </c>
    </row>
    <row r="27" spans="1:7" x14ac:dyDescent="0.25">
      <c r="A27" t="s">
        <v>55</v>
      </c>
      <c r="B27" s="11">
        <v>-9772995</v>
      </c>
      <c r="C27" s="11">
        <v>0</v>
      </c>
      <c r="D27" s="11">
        <v>0</v>
      </c>
      <c r="E27" s="11">
        <v>28444689</v>
      </c>
      <c r="F27" s="11">
        <v>29002949</v>
      </c>
      <c r="G27" s="11">
        <v>26623473</v>
      </c>
    </row>
    <row r="28" spans="1:7" x14ac:dyDescent="0.25">
      <c r="A28" s="3"/>
      <c r="B28" s="14">
        <f t="shared" ref="B28:G28" si="2">SUM(B26:B27)</f>
        <v>-93960518</v>
      </c>
      <c r="C28" s="14">
        <f t="shared" si="2"/>
        <v>0</v>
      </c>
      <c r="D28" s="14">
        <f t="shared" si="2"/>
        <v>0</v>
      </c>
      <c r="E28" s="14">
        <f t="shared" si="2"/>
        <v>241713432</v>
      </c>
      <c r="F28" s="14">
        <f t="shared" si="2"/>
        <v>241713432</v>
      </c>
      <c r="G28" s="14">
        <f t="shared" si="2"/>
        <v>241713432</v>
      </c>
    </row>
    <row r="29" spans="1:7" x14ac:dyDescent="0.25">
      <c r="B29" s="11"/>
      <c r="C29" s="11"/>
      <c r="D29" s="11"/>
      <c r="E29" s="11"/>
      <c r="F29" s="11"/>
      <c r="G29" s="11"/>
    </row>
    <row r="30" spans="1:7" x14ac:dyDescent="0.25">
      <c r="A30" s="3" t="s">
        <v>80</v>
      </c>
      <c r="B30" s="15">
        <f t="shared" ref="B30:G30" si="3">B12+B23+B28</f>
        <v>180349376</v>
      </c>
      <c r="C30" s="15">
        <f t="shared" si="3"/>
        <v>-700796440</v>
      </c>
      <c r="D30" s="15">
        <f t="shared" si="3"/>
        <v>-280912723</v>
      </c>
      <c r="E30" s="15">
        <f t="shared" si="3"/>
        <v>-3277117099</v>
      </c>
      <c r="F30" s="15">
        <f t="shared" si="3"/>
        <v>-582824256</v>
      </c>
      <c r="G30" s="15">
        <f t="shared" si="3"/>
        <v>1117173921</v>
      </c>
    </row>
    <row r="31" spans="1:7" x14ac:dyDescent="0.25">
      <c r="A31" s="29" t="s">
        <v>81</v>
      </c>
      <c r="B31" s="11">
        <v>10186622611</v>
      </c>
      <c r="C31" s="11">
        <v>10366971987</v>
      </c>
      <c r="D31" s="11">
        <v>9666175547</v>
      </c>
      <c r="E31" s="11">
        <v>9385262824</v>
      </c>
      <c r="F31" s="11">
        <v>6108144707</v>
      </c>
      <c r="G31" s="11">
        <v>5525322780</v>
      </c>
    </row>
    <row r="32" spans="1:7" x14ac:dyDescent="0.25">
      <c r="A32" s="26" t="s">
        <v>82</v>
      </c>
      <c r="B32" s="15">
        <f t="shared" ref="B32:G32" si="4">B30+B31</f>
        <v>10366971987</v>
      </c>
      <c r="C32" s="15">
        <f t="shared" si="4"/>
        <v>9666175547</v>
      </c>
      <c r="D32" s="15">
        <f t="shared" si="4"/>
        <v>9385262824</v>
      </c>
      <c r="E32" s="15">
        <f t="shared" si="4"/>
        <v>6108145725</v>
      </c>
      <c r="F32" s="15">
        <f t="shared" si="4"/>
        <v>5525320451</v>
      </c>
      <c r="G32" s="15">
        <f t="shared" si="4"/>
        <v>6642496701</v>
      </c>
    </row>
    <row r="33" spans="1:7" x14ac:dyDescent="0.25">
      <c r="B33" s="3"/>
      <c r="C33" s="3"/>
      <c r="D33" s="3"/>
      <c r="E33" s="3"/>
      <c r="F33" s="3"/>
      <c r="G33" s="3"/>
    </row>
    <row r="35" spans="1:7" x14ac:dyDescent="0.25">
      <c r="A35" s="26" t="s">
        <v>83</v>
      </c>
      <c r="B35" s="6">
        <f>B12/('1'!B47/10)</f>
        <v>79.339266697469199</v>
      </c>
      <c r="C35" s="6">
        <f>C12/('1'!C47/10)</f>
        <v>17.599267805359638</v>
      </c>
      <c r="D35" s="6">
        <f>D12/('1'!D47/10)</f>
        <v>-44.385483534071867</v>
      </c>
      <c r="E35" s="6">
        <f>E12/('1'!E47/10)</f>
        <v>-82.032859539224944</v>
      </c>
      <c r="F35" s="6">
        <f>F12/('1'!F47/10)</f>
        <v>-51.171552899054447</v>
      </c>
      <c r="G35" s="6">
        <f>G12/('1'!G47/10)</f>
        <v>-132.72337408208244</v>
      </c>
    </row>
    <row r="36" spans="1:7" x14ac:dyDescent="0.25">
      <c r="A36" s="26" t="s">
        <v>84</v>
      </c>
      <c r="B36">
        <v>30830795</v>
      </c>
      <c r="C36">
        <v>43163113</v>
      </c>
      <c r="D36">
        <v>60428358</v>
      </c>
      <c r="E36">
        <v>60428358</v>
      </c>
      <c r="F36">
        <v>60428358</v>
      </c>
      <c r="G36">
        <f>'1'!G47/10</f>
        <v>60428358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</vt:lpstr>
      <vt:lpstr>2</vt:lpstr>
      <vt:lpstr>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2020-04-12T14:07:24Z</dcterms:modified>
</cp:coreProperties>
</file>