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13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C27" i="3" l="1"/>
  <c r="D27" i="3"/>
  <c r="E27" i="3"/>
  <c r="F27" i="3"/>
  <c r="G27" i="3"/>
  <c r="C25" i="3"/>
  <c r="D25" i="3"/>
  <c r="E25" i="3"/>
  <c r="F25" i="3"/>
  <c r="G25" i="3"/>
  <c r="C23" i="3"/>
  <c r="D23" i="3"/>
  <c r="E23" i="3"/>
  <c r="F23" i="3"/>
  <c r="G23" i="3"/>
  <c r="C19" i="3"/>
  <c r="D19" i="3"/>
  <c r="E19" i="3"/>
  <c r="F19" i="3"/>
  <c r="G19" i="3"/>
  <c r="C10" i="3"/>
  <c r="D10" i="3"/>
  <c r="E10" i="3"/>
  <c r="F10" i="3"/>
  <c r="G10" i="3"/>
  <c r="C24" i="2"/>
  <c r="C27" i="2" s="1"/>
  <c r="D24" i="2"/>
  <c r="D27" i="2" s="1"/>
  <c r="E24" i="2"/>
  <c r="E27" i="2" s="1"/>
  <c r="F24" i="2"/>
  <c r="F27" i="2" s="1"/>
  <c r="G24" i="2"/>
  <c r="B24" i="2"/>
  <c r="B27" i="2" s="1"/>
  <c r="C23" i="2"/>
  <c r="D23" i="2"/>
  <c r="E23" i="2"/>
  <c r="F23" i="2"/>
  <c r="G23" i="2"/>
  <c r="C17" i="2"/>
  <c r="D17" i="2"/>
  <c r="E17" i="2"/>
  <c r="F17" i="2"/>
  <c r="G17" i="2"/>
  <c r="C16" i="2"/>
  <c r="D16" i="2"/>
  <c r="E16" i="2"/>
  <c r="F16" i="2"/>
  <c r="G16" i="2"/>
  <c r="E51" i="1"/>
  <c r="D51" i="1"/>
  <c r="B16" i="1"/>
  <c r="C16" i="1"/>
  <c r="D16" i="1"/>
  <c r="E16" i="1"/>
  <c r="F16" i="1"/>
  <c r="G16" i="1"/>
  <c r="C51" i="1"/>
  <c r="F51" i="1"/>
  <c r="G51" i="1"/>
  <c r="C34" i="1"/>
  <c r="D34" i="1"/>
  <c r="E34" i="1"/>
  <c r="F34" i="1"/>
  <c r="G34" i="1"/>
  <c r="C32" i="1"/>
  <c r="D32" i="1"/>
  <c r="E32" i="1"/>
  <c r="F32" i="1"/>
  <c r="G32" i="1"/>
  <c r="C24" i="1"/>
  <c r="D24" i="1"/>
  <c r="E24" i="1"/>
  <c r="F24" i="1"/>
  <c r="G24" i="1"/>
  <c r="C18" i="1"/>
  <c r="D18" i="1"/>
  <c r="E18" i="1"/>
  <c r="F18" i="1"/>
  <c r="G18" i="1"/>
  <c r="C10" i="1"/>
  <c r="D10" i="1"/>
  <c r="E10" i="1"/>
  <c r="F10" i="1"/>
  <c r="G10" i="1"/>
  <c r="G30" i="3" l="1"/>
  <c r="G29" i="3"/>
  <c r="G30" i="2"/>
  <c r="G27" i="2"/>
  <c r="G29" i="2" s="1"/>
  <c r="G12" i="2"/>
  <c r="G54" i="1"/>
  <c r="G45" i="1"/>
  <c r="G53" i="1"/>
  <c r="C54" i="1" l="1"/>
  <c r="D54" i="1"/>
  <c r="E54" i="1"/>
  <c r="F54" i="1"/>
  <c r="B54" i="1"/>
  <c r="B34" i="1"/>
  <c r="F12" i="2" l="1"/>
  <c r="C12" i="2"/>
  <c r="D12" i="2"/>
  <c r="E12" i="2"/>
  <c r="B12" i="2"/>
  <c r="B16" i="2" s="1"/>
  <c r="E29" i="2" l="1"/>
  <c r="F29" i="2"/>
  <c r="D29" i="2"/>
  <c r="C29" i="2"/>
  <c r="B17" i="2"/>
  <c r="B23" i="2" s="1"/>
  <c r="B29" i="2" l="1"/>
  <c r="B12" i="3"/>
  <c r="B19" i="3" s="1"/>
  <c r="B10" i="3"/>
  <c r="B29" i="3" s="1"/>
  <c r="B23" i="3"/>
  <c r="C29" i="3"/>
  <c r="B45" i="1"/>
  <c r="B14" i="1"/>
  <c r="B10" i="1" s="1"/>
  <c r="B18" i="1"/>
  <c r="B24" i="1"/>
  <c r="B51" i="1"/>
  <c r="C45" i="1"/>
  <c r="B32" i="1" l="1"/>
  <c r="B25" i="3"/>
  <c r="B27" i="3" s="1"/>
  <c r="B53" i="1"/>
  <c r="C53" i="1"/>
  <c r="E53" i="1"/>
  <c r="F53" i="1"/>
  <c r="D53" i="1"/>
  <c r="E29" i="3"/>
  <c r="F29" i="3"/>
  <c r="D29" i="3"/>
</calcChain>
</file>

<file path=xl/sharedStrings.xml><?xml version="1.0" encoding="utf-8"?>
<sst xmlns="http://schemas.openxmlformats.org/spreadsheetml/2006/main" count="114" uniqueCount="93">
  <si>
    <t>Pragati Insurance Limited</t>
  </si>
  <si>
    <t>Revaluation Reserve</t>
  </si>
  <si>
    <t>Reserve For Exceptional Losses</t>
  </si>
  <si>
    <t>Contingency Reserve For Insurance Guatantees</t>
  </si>
  <si>
    <t>Investment Fluctuation Fund</t>
  </si>
  <si>
    <t>Reserve &amp; Surplus</t>
  </si>
  <si>
    <t>Profit &amp; Loss Appropriation Account</t>
  </si>
  <si>
    <t>Fire Insurance Business Account</t>
  </si>
  <si>
    <t>Marine Insurance Business Account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</si>
  <si>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</si>
  <si>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</si>
  <si>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</si>
  <si>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</si>
  <si>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</si>
  <si>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Loan From Bank (Secured)</t>
  </si>
  <si>
    <t>-</t>
  </si>
  <si>
    <t>Provision For Income Tax</t>
  </si>
  <si>
    <t>Quard-E-Hasana From Bank</t>
  </si>
  <si>
    <t>Sundry Creditors</t>
  </si>
  <si>
    <t>Deferred Tax</t>
  </si>
  <si>
    <t>Investment (At cost)</t>
  </si>
  <si>
    <t>National Bond/ Government Treasury Bond/Investment in Bangladesh Govt treasury bond</t>
  </si>
  <si>
    <t>Share &amp; Debenture/ Investment in Shares</t>
  </si>
  <si>
    <t>Advance Income Tax</t>
  </si>
  <si>
    <t>Fair Value Change Account</t>
  </si>
  <si>
    <t>Interest, Dividend &amp; Rent Outstanding</t>
  </si>
  <si>
    <t>Amount Due From Other Persons Or Bodies Carrying On Insurance Business</t>
  </si>
  <si>
    <t>Premium Control Accounts</t>
  </si>
  <si>
    <t>Sundry Debtors</t>
  </si>
  <si>
    <t>Cash &amp; Bank Balances</t>
  </si>
  <si>
    <t>Property, Plant &amp; Equipments / Other fixed assets</t>
  </si>
  <si>
    <t>Land &amp; Land Development Cost</t>
  </si>
  <si>
    <t>Holiday Homes</t>
  </si>
  <si>
    <t>Stock Of Printing Materials At Cost</t>
  </si>
  <si>
    <t>Fixed Assets</t>
  </si>
  <si>
    <t>Share Issue Expenses</t>
  </si>
  <si>
    <t>Interest,Dividend &amp; Rents</t>
  </si>
  <si>
    <t>Dividend And Debenture Interest</t>
  </si>
  <si>
    <t>Profit On Sale Of Investment</t>
  </si>
  <si>
    <t>House Rent Income</t>
  </si>
  <si>
    <t>Sundry Income</t>
  </si>
  <si>
    <t>Profit/Loss Transferred From:</t>
  </si>
  <si>
    <t>Fire Revenue Account</t>
  </si>
  <si>
    <t>Marine Revenue Account</t>
  </si>
  <si>
    <t>Miscellaneous Revenue Account</t>
  </si>
  <si>
    <t>Directors Fee</t>
  </si>
  <si>
    <t>Audit Fees</t>
  </si>
  <si>
    <t>Depreciation</t>
  </si>
  <si>
    <t>Other Expenses</t>
  </si>
  <si>
    <t>Registration &amp; Renewal</t>
  </si>
  <si>
    <t>TDS &amp; VDS Paid</t>
  </si>
  <si>
    <t>Collection From Premium &amp; Other Income</t>
  </si>
  <si>
    <t>Income Tax Paid</t>
  </si>
  <si>
    <t>Payment For Management Exp. Re-Insurance &amp; Claim</t>
  </si>
  <si>
    <t>Acquisition Of Fixed Asset</t>
  </si>
  <si>
    <t>Building/ Office Space In Process</t>
  </si>
  <si>
    <t>Land Purchase In Process</t>
  </si>
  <si>
    <t>Interest Received</t>
  </si>
  <si>
    <t>CDBL/ Net Fund Adjustment with Broker House</t>
  </si>
  <si>
    <t>Dividend Received</t>
  </si>
  <si>
    <t>Rental Income</t>
  </si>
  <si>
    <t>Dividend Paid</t>
  </si>
  <si>
    <t>Increase/(Decrease) of bank overdraft</t>
  </si>
  <si>
    <t>Other Income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</si>
  <si>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</si>
  <si>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</si>
  <si>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</si>
  <si>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</si>
  <si>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</si>
  <si>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</si>
  <si>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</si>
  <si>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Assets</t>
  </si>
  <si>
    <t>Net assets value per share</t>
  </si>
  <si>
    <t>Shares to calculate NAVPS</t>
  </si>
  <si>
    <t>Income Statement</t>
  </si>
  <si>
    <t>Income</t>
  </si>
  <si>
    <t>Expenses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</si>
  <si>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</si>
  <si>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</si>
  <si>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</si>
  <si>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</si>
  <si>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</si>
  <si>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</si>
  <si>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</si>
  <si>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</si>
  <si>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</si>
  <si>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</si>
  <si>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</si>
  <si>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</si>
  <si>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</si>
  <si>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</si>
  <si>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Current</t>
  </si>
  <si>
    <t>Deferred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</si>
</sst>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5">
    <xf numFmtId="0" fontId="0" fillId="0" borderId="0" xfId="0"/>
    <xf numFmtId="0" fontId="1" fillId="0" borderId="0" xfId="0" applyFont="1" applyFill="1"/>
    <xf numFmtId="0" fontId="0" fillId="0" borderId="0" xfId="0" applyFont="1" applyFill="1"/>
    <xf numFmtId="0" fontId="3" fillId="0" borderId="0" xfId="0" applyFont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 applyAlignment="1">
      <alignment horizontal="left" vertical="center" wrapText="1" indent="2"/>
    </xf>
    <xf numFmtId="0" fontId="6" fillId="0" borderId="0" xfId="0" applyFont="1" applyFill="1" applyAlignment="1">
      <alignment horizontal="left" vertical="center" wrapText="1" indent="2"/>
    </xf>
    <xf numFmtId="0" fontId="1" fillId="0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right" wrapText="1"/>
    </xf>
    <xf numFmtId="0" fontId="1" fillId="0" borderId="3" xfId="0" applyFont="1" applyFill="1" applyBorder="1" applyAlignment="1">
      <alignment horizontal="right" wrapText="1"/>
    </xf>
    <xf numFmtId="0" fontId="1" fillId="0" borderId="4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164" fontId="1" fillId="0" borderId="0" xfId="1" applyNumberFormat="1" applyFont="1" applyFill="1" applyBorder="1" applyAlignment="1">
      <alignment vertical="top" wrapText="1"/>
    </xf>
    <xf numFmtId="4" fontId="1" fillId="0" borderId="0" xfId="0" applyNumberFormat="1" applyFont="1" applyFill="1" applyAlignment="1">
      <alignment horizontal="right" vertical="top" wrapText="1"/>
    </xf>
    <xf numFmtId="4" fontId="1" fillId="0" borderId="5" xfId="0" applyNumberFormat="1" applyFont="1" applyFill="1" applyBorder="1" applyAlignment="1">
      <alignment horizontal="right" vertical="top" wrapText="1"/>
    </xf>
    <xf numFmtId="0" fontId="7" fillId="0" borderId="4" xfId="0" applyFont="1" applyFill="1" applyBorder="1" applyAlignment="1">
      <alignment vertical="top" wrapText="1"/>
    </xf>
    <xf numFmtId="164" fontId="7" fillId="0" borderId="0" xfId="1" applyNumberFormat="1" applyFont="1" applyFill="1" applyBorder="1" applyAlignment="1">
      <alignment vertical="top" wrapText="1"/>
    </xf>
    <xf numFmtId="4" fontId="7" fillId="0" borderId="0" xfId="0" applyNumberFormat="1" applyFont="1" applyFill="1" applyAlignment="1">
      <alignment horizontal="right" vertical="top" wrapText="1"/>
    </xf>
    <xf numFmtId="4" fontId="7" fillId="0" borderId="5" xfId="0" applyNumberFormat="1" applyFont="1" applyFill="1" applyBorder="1" applyAlignment="1">
      <alignment horizontal="right" vertical="top" wrapText="1"/>
    </xf>
    <xf numFmtId="0" fontId="7" fillId="0" borderId="0" xfId="0" applyFont="1" applyFill="1" applyBorder="1" applyAlignment="1">
      <alignment vertical="top" wrapText="1"/>
    </xf>
    <xf numFmtId="0" fontId="1" fillId="0" borderId="5" xfId="0" applyFont="1" applyFill="1" applyBorder="1" applyAlignment="1">
      <alignment horizontal="right" vertical="top" wrapText="1"/>
    </xf>
    <xf numFmtId="0" fontId="1" fillId="0" borderId="0" xfId="0" applyFont="1" applyFill="1" applyAlignment="1">
      <alignment horizontal="right" vertical="top" wrapText="1"/>
    </xf>
    <xf numFmtId="164" fontId="7" fillId="0" borderId="0" xfId="0" applyNumberFormat="1" applyFont="1" applyFill="1" applyBorder="1" applyAlignment="1">
      <alignment vertical="top" wrapText="1"/>
    </xf>
    <xf numFmtId="2" fontId="7" fillId="0" borderId="7" xfId="0" applyNumberFormat="1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right" wrapText="1"/>
    </xf>
    <xf numFmtId="0" fontId="1" fillId="0" borderId="5" xfId="0" applyFont="1" applyFill="1" applyBorder="1" applyAlignment="1">
      <alignment horizontal="right" wrapText="1"/>
    </xf>
    <xf numFmtId="0" fontId="8" fillId="0" borderId="1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0" xfId="0" applyFont="1"/>
    <xf numFmtId="0" fontId="10" fillId="0" borderId="4" xfId="0" applyFont="1" applyFill="1" applyBorder="1" applyAlignment="1">
      <alignment vertical="top" wrapText="1"/>
    </xf>
    <xf numFmtId="0" fontId="3" fillId="0" borderId="10" xfId="0" applyFont="1" applyBorder="1" applyAlignment="1">
      <alignment horizontal="left"/>
    </xf>
    <xf numFmtId="0" fontId="11" fillId="0" borderId="4" xfId="0" applyFont="1" applyFill="1" applyBorder="1" applyAlignment="1">
      <alignment vertical="top" wrapText="1"/>
    </xf>
    <xf numFmtId="4" fontId="7" fillId="0" borderId="0" xfId="0" applyNumberFormat="1" applyFont="1" applyFill="1" applyBorder="1" applyAlignment="1">
      <alignment horizontal="right" vertical="top" wrapText="1"/>
    </xf>
    <xf numFmtId="0" fontId="3" fillId="0" borderId="10" xfId="0" applyFont="1" applyBorder="1"/>
    <xf numFmtId="0" fontId="0" fillId="0" borderId="0" xfId="0" applyFont="1"/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right" wrapText="1"/>
    </xf>
    <xf numFmtId="0" fontId="3" fillId="0" borderId="3" xfId="0" applyFont="1" applyFill="1" applyBorder="1" applyAlignment="1">
      <alignment horizontal="right" wrapText="1"/>
    </xf>
    <xf numFmtId="0" fontId="0" fillId="0" borderId="4" xfId="0" applyFont="1" applyFill="1" applyBorder="1" applyAlignment="1">
      <alignment vertical="top" wrapText="1"/>
    </xf>
    <xf numFmtId="164" fontId="0" fillId="0" borderId="0" xfId="1" applyNumberFormat="1" applyFont="1" applyFill="1" applyBorder="1" applyAlignment="1">
      <alignment vertical="top" wrapText="1"/>
    </xf>
    <xf numFmtId="164" fontId="0" fillId="0" borderId="0" xfId="1" applyNumberFormat="1" applyFont="1" applyFill="1" applyAlignment="1">
      <alignment horizontal="right" vertical="top" wrapText="1"/>
    </xf>
    <xf numFmtId="164" fontId="0" fillId="0" borderId="5" xfId="1" applyNumberFormat="1" applyFont="1" applyFill="1" applyBorder="1" applyAlignment="1">
      <alignment horizontal="right" vertical="top" wrapText="1"/>
    </xf>
    <xf numFmtId="0" fontId="3" fillId="0" borderId="4" xfId="0" applyFont="1" applyFill="1" applyBorder="1" applyAlignment="1">
      <alignment vertical="top" wrapText="1"/>
    </xf>
    <xf numFmtId="164" fontId="3" fillId="0" borderId="0" xfId="1" applyNumberFormat="1" applyFont="1" applyFill="1" applyBorder="1" applyAlignment="1">
      <alignment vertical="top" wrapText="1"/>
    </xf>
    <xf numFmtId="2" fontId="3" fillId="0" borderId="7" xfId="0" applyNumberFormat="1" applyFont="1" applyFill="1" applyBorder="1" applyAlignment="1">
      <alignment horizontal="right" vertical="top" wrapText="1"/>
    </xf>
    <xf numFmtId="0" fontId="12" fillId="0" borderId="4" xfId="0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4" fontId="12" fillId="0" borderId="0" xfId="0" applyNumberFormat="1" applyFont="1" applyFill="1" applyAlignment="1">
      <alignment horizontal="right" vertical="top" wrapText="1"/>
    </xf>
    <xf numFmtId="4" fontId="12" fillId="0" borderId="5" xfId="0" applyNumberFormat="1" applyFont="1" applyFill="1" applyBorder="1" applyAlignment="1">
      <alignment horizontal="right" vertical="top" wrapText="1"/>
    </xf>
    <xf numFmtId="0" fontId="12" fillId="0" borderId="0" xfId="0" applyFont="1" applyFill="1" applyAlignment="1">
      <alignment horizontal="right" vertical="top" wrapText="1"/>
    </xf>
    <xf numFmtId="0" fontId="12" fillId="0" borderId="5" xfId="0" applyFont="1" applyFill="1" applyBorder="1" applyAlignment="1">
      <alignment horizontal="right" vertical="top" wrapText="1"/>
    </xf>
    <xf numFmtId="0" fontId="8" fillId="0" borderId="4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4" fontId="8" fillId="0" borderId="0" xfId="0" applyNumberFormat="1" applyFont="1" applyFill="1" applyAlignment="1">
      <alignment horizontal="right" vertical="top" wrapText="1"/>
    </xf>
    <xf numFmtId="4" fontId="8" fillId="0" borderId="5" xfId="0" applyNumberFormat="1" applyFont="1" applyFill="1" applyBorder="1" applyAlignment="1">
      <alignment horizontal="right" vertical="top" wrapText="1"/>
    </xf>
    <xf numFmtId="3" fontId="8" fillId="0" borderId="0" xfId="0" applyNumberFormat="1" applyFont="1" applyFill="1" applyAlignment="1">
      <alignment horizontal="right" vertical="top" wrapText="1"/>
    </xf>
    <xf numFmtId="4" fontId="13" fillId="2" borderId="8" xfId="0" applyNumberFormat="1" applyFont="1" applyFill="1" applyBorder="1" applyAlignment="1">
      <alignment horizontal="right" vertical="top" wrapText="1"/>
    </xf>
    <xf numFmtId="4" fontId="13" fillId="2" borderId="9" xfId="0" applyNumberFormat="1" applyFont="1" applyFill="1" applyBorder="1" applyAlignment="1">
      <alignment horizontal="right" vertical="top" wrapText="1"/>
    </xf>
    <xf numFmtId="0" fontId="8" fillId="0" borderId="6" xfId="0" applyFont="1" applyFill="1" applyBorder="1" applyAlignment="1">
      <alignment vertical="top" wrapText="1"/>
    </xf>
    <xf numFmtId="0" fontId="8" fillId="0" borderId="7" xfId="0" applyFont="1" applyFill="1" applyBorder="1" applyAlignment="1">
      <alignment vertical="top" wrapText="1"/>
    </xf>
    <xf numFmtId="2" fontId="8" fillId="0" borderId="7" xfId="0" applyNumberFormat="1" applyFont="1" applyFill="1" applyBorder="1" applyAlignment="1">
      <alignment horizontal="right" vertical="top" wrapText="1"/>
    </xf>
    <xf numFmtId="0" fontId="8" fillId="0" borderId="0" xfId="0" applyFont="1"/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right" wrapText="1"/>
    </xf>
    <xf numFmtId="0" fontId="3" fillId="0" borderId="5" xfId="0" applyFont="1" applyFill="1" applyBorder="1" applyAlignment="1">
      <alignment horizontal="right" wrapText="1"/>
    </xf>
    <xf numFmtId="0" fontId="3" fillId="0" borderId="11" xfId="0" applyFont="1" applyBorder="1" applyAlignment="1">
      <alignment vertical="top" wrapText="1"/>
    </xf>
    <xf numFmtId="0" fontId="3" fillId="0" borderId="0" xfId="0" applyFont="1" applyBorder="1"/>
    <xf numFmtId="0" fontId="3" fillId="0" borderId="12" xfId="0" applyFont="1" applyBorder="1"/>
    <xf numFmtId="0" fontId="14" fillId="0" borderId="4" xfId="0" applyFont="1" applyFill="1" applyBorder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4" fontId="14" fillId="0" borderId="0" xfId="0" applyNumberFormat="1" applyFont="1" applyFill="1" applyAlignment="1">
      <alignment horizontal="right" vertical="top" wrapText="1"/>
    </xf>
    <xf numFmtId="4" fontId="14" fillId="0" borderId="5" xfId="0" applyNumberFormat="1" applyFont="1" applyFill="1" applyBorder="1" applyAlignment="1">
      <alignment horizontal="right" vertical="top" wrapText="1"/>
    </xf>
    <xf numFmtId="0" fontId="6" fillId="0" borderId="4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4" fontId="6" fillId="0" borderId="0" xfId="0" applyNumberFormat="1" applyFont="1" applyFill="1" applyAlignment="1">
      <alignment horizontal="right" vertical="top" wrapText="1"/>
    </xf>
    <xf numFmtId="4" fontId="6" fillId="0" borderId="5" xfId="0" applyNumberFormat="1" applyFont="1" applyFill="1" applyBorder="1" applyAlignment="1">
      <alignment horizontal="right" vertical="top" wrapText="1"/>
    </xf>
    <xf numFmtId="0" fontId="14" fillId="0" borderId="6" xfId="0" applyFont="1" applyFill="1" applyBorder="1" applyAlignment="1">
      <alignment vertical="top" wrapText="1"/>
    </xf>
    <xf numFmtId="0" fontId="14" fillId="0" borderId="7" xfId="0" applyFont="1" applyFill="1" applyBorder="1" applyAlignment="1">
      <alignment vertical="top" wrapText="1"/>
    </xf>
    <xf numFmtId="2" fontId="14" fillId="0" borderId="7" xfId="0" applyNumberFormat="1" applyFont="1" applyFill="1" applyBorder="1" applyAlignment="1">
      <alignment horizontal="right" vertical="top" wrapText="1"/>
    </xf>
    <xf numFmtId="3" fontId="0" fillId="0" borderId="0" xfId="0" applyNumberFormat="1" applyFont="1" applyFill="1"/>
    <xf numFmtId="4" fontId="1" fillId="0" borderId="0" xfId="0" applyNumberFormat="1" applyFont="1" applyFill="1" applyBorder="1" applyAlignment="1">
      <alignment horizontal="right" vertical="top" wrapText="1"/>
    </xf>
    <xf numFmtId="164" fontId="0" fillId="0" borderId="0" xfId="1" applyNumberFormat="1" applyFont="1" applyFill="1" applyBorder="1" applyAlignment="1">
      <alignment horizontal="right" vertical="top" wrapText="1"/>
    </xf>
    <xf numFmtId="164" fontId="1" fillId="0" borderId="0" xfId="1" applyNumberFormat="1" applyFont="1" applyFill="1" applyBorder="1" applyAlignment="1">
      <alignment horizontal="center" wrapText="1"/>
    </xf>
    <xf numFmtId="164" fontId="1" fillId="0" borderId="0" xfId="1" applyNumberFormat="1" applyFont="1" applyFill="1" applyBorder="1" applyAlignment="1">
      <alignment horizontal="right" wrapText="1"/>
    </xf>
    <xf numFmtId="164" fontId="1" fillId="0" borderId="5" xfId="1" applyNumberFormat="1" applyFont="1" applyFill="1" applyBorder="1" applyAlignment="1">
      <alignment horizontal="right" wrapText="1"/>
    </xf>
    <xf numFmtId="164" fontId="1" fillId="0" borderId="0" xfId="1" applyNumberFormat="1" applyFont="1" applyFill="1"/>
    <xf numFmtId="164" fontId="1" fillId="0" borderId="0" xfId="1" applyNumberFormat="1" applyFont="1" applyFill="1" applyAlignment="1">
      <alignment horizontal="right" vertical="top" wrapText="1"/>
    </xf>
    <xf numFmtId="164" fontId="1" fillId="0" borderId="5" xfId="1" applyNumberFormat="1" applyFont="1" applyFill="1" applyBorder="1" applyAlignment="1">
      <alignment horizontal="right" vertical="top" wrapText="1"/>
    </xf>
    <xf numFmtId="164" fontId="7" fillId="0" borderId="0" xfId="1" applyNumberFormat="1" applyFont="1" applyFill="1" applyAlignment="1">
      <alignment horizontal="right" vertical="top" wrapText="1"/>
    </xf>
    <xf numFmtId="164" fontId="7" fillId="0" borderId="5" xfId="1" applyNumberFormat="1" applyFont="1" applyFill="1" applyBorder="1" applyAlignment="1">
      <alignment horizontal="right" vertical="top" wrapText="1"/>
    </xf>
    <xf numFmtId="164" fontId="0" fillId="0" borderId="0" xfId="0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zoomScaleNormal="100" workbookViewId="0">
      <pane xSplit="1" ySplit="5" topLeftCell="B30" activePane="bottomRight" state="frozen"/>
      <selection pane="topRight" activeCell="B1" sqref="B1"/>
      <selection pane="bottomLeft" activeCell="A6" sqref="A6"/>
      <selection pane="bottomRight" activeCell="A37" sqref="A37:XFD37"/>
    </sheetView>
  </sheetViews>
  <sheetFormatPr defaultRowHeight="15" x14ac:dyDescent="0.25"/>
  <cols>
    <col min="1" max="1" width="46.5703125" style="2" customWidth="1"/>
    <col min="2" max="3" width="16" style="2" customWidth="1"/>
    <col min="4" max="4" width="19.28515625" style="2" bestFit="1" customWidth="1"/>
    <col min="5" max="5" width="15.42578125" style="2" bestFit="1" customWidth="1"/>
    <col min="6" max="7" width="16.85546875" style="2" bestFit="1" customWidth="1"/>
    <col min="8" max="16384" width="9.140625" style="2"/>
  </cols>
  <sheetData>
    <row r="1" spans="1:7" ht="18.75" x14ac:dyDescent="0.3">
      <c r="A1" s="5" t="s">
        <v>0</v>
      </c>
      <c r="B1" s="5"/>
      <c r="C1" s="5"/>
    </row>
    <row r="2" spans="1:7" ht="15.75" x14ac:dyDescent="0.25">
      <c r="A2" s="4" t="s">
        <v>64</v>
      </c>
      <c r="B2" s="6"/>
      <c r="C2" s="6"/>
    </row>
    <row r="3" spans="1:7" ht="16.5" thickBot="1" x14ac:dyDescent="0.3">
      <c r="A3" s="4" t="s">
        <v>65</v>
      </c>
      <c r="B3" s="7"/>
      <c r="C3" s="7"/>
      <c r="D3" s="1"/>
      <c r="E3" s="1"/>
      <c r="F3" s="1"/>
    </row>
    <row r="4" spans="1:7" x14ac:dyDescent="0.25">
      <c r="A4" s="8"/>
      <c r="B4" s="9">
        <v>2013</v>
      </c>
      <c r="C4" s="9">
        <v>2014</v>
      </c>
      <c r="D4" s="10">
        <v>2015</v>
      </c>
      <c r="E4" s="10">
        <v>2016</v>
      </c>
      <c r="F4" s="11">
        <v>2017</v>
      </c>
      <c r="G4" s="27">
        <v>2018</v>
      </c>
    </row>
    <row r="5" spans="1:7" ht="15.75" x14ac:dyDescent="0.25">
      <c r="A5" s="29" t="s">
        <v>66</v>
      </c>
      <c r="B5" s="26"/>
      <c r="C5" s="26"/>
      <c r="D5" s="27"/>
      <c r="E5" s="27"/>
      <c r="F5" s="28"/>
    </row>
    <row r="6" spans="1:7" ht="15.75" x14ac:dyDescent="0.25">
      <c r="A6" s="30"/>
      <c r="B6" s="26"/>
      <c r="C6" s="26"/>
      <c r="D6" s="27"/>
      <c r="E6" s="27"/>
      <c r="F6" s="28"/>
    </row>
    <row r="7" spans="1:7" x14ac:dyDescent="0.25">
      <c r="A7" s="31" t="s">
        <v>67</v>
      </c>
      <c r="B7" s="26"/>
      <c r="C7" s="26"/>
      <c r="D7" s="27"/>
      <c r="E7" s="27"/>
      <c r="F7" s="28"/>
    </row>
    <row r="8" spans="1:7" x14ac:dyDescent="0.25">
      <c r="A8" s="32" t="s">
        <v>68</v>
      </c>
      <c r="B8" s="13">
        <v>529527040</v>
      </c>
      <c r="C8" s="14">
        <v>556003390</v>
      </c>
      <c r="D8" s="15">
        <v>556003390</v>
      </c>
      <c r="E8" s="15">
        <v>556003390</v>
      </c>
      <c r="F8" s="16">
        <v>583803550</v>
      </c>
      <c r="G8" s="83">
        <v>612993730</v>
      </c>
    </row>
    <row r="9" spans="1:7" x14ac:dyDescent="0.25">
      <c r="A9" s="32" t="s">
        <v>1</v>
      </c>
      <c r="B9" s="13"/>
      <c r="C9" s="14"/>
      <c r="D9" s="15">
        <v>1412133735</v>
      </c>
      <c r="E9" s="15">
        <v>1412133735</v>
      </c>
      <c r="F9" s="16">
        <v>1412133735</v>
      </c>
      <c r="G9" s="84">
        <v>1412133735</v>
      </c>
    </row>
    <row r="10" spans="1:7" x14ac:dyDescent="0.25">
      <c r="A10" s="32" t="s">
        <v>69</v>
      </c>
      <c r="B10" s="18">
        <f t="shared" ref="B10" si="0">SUM(B11:B15)</f>
        <v>2242782172</v>
      </c>
      <c r="C10" s="18">
        <f t="shared" ref="C10" si="1">SUM(C11:C15)</f>
        <v>2242628440</v>
      </c>
      <c r="D10" s="18">
        <f t="shared" ref="D10" si="2">SUM(D11:D15)</f>
        <v>914564162</v>
      </c>
      <c r="E10" s="18">
        <f t="shared" ref="E10" si="3">SUM(E11:E15)</f>
        <v>1095091528</v>
      </c>
      <c r="F10" s="18">
        <f t="shared" ref="F10" si="4">SUM(F11:F15)</f>
        <v>1188035834</v>
      </c>
      <c r="G10" s="18">
        <f t="shared" ref="G10" si="5">SUM(G11:G15)</f>
        <v>1226708638</v>
      </c>
    </row>
    <row r="11" spans="1:7" x14ac:dyDescent="0.25">
      <c r="A11" s="12" t="s">
        <v>2</v>
      </c>
      <c r="B11" s="13">
        <v>605775140</v>
      </c>
      <c r="C11" s="14">
        <v>661582269</v>
      </c>
      <c r="D11" s="15">
        <v>710186306</v>
      </c>
      <c r="E11" s="15">
        <v>758075593</v>
      </c>
      <c r="F11" s="16">
        <v>796704685</v>
      </c>
      <c r="G11" s="83">
        <v>866162850</v>
      </c>
    </row>
    <row r="12" spans="1:7" x14ac:dyDescent="0.25">
      <c r="A12" s="12" t="s">
        <v>3</v>
      </c>
      <c r="B12" s="13">
        <v>105869651</v>
      </c>
      <c r="C12" s="14">
        <v>105869651</v>
      </c>
      <c r="D12" s="15">
        <v>105869651</v>
      </c>
      <c r="E12" s="15">
        <v>105869651</v>
      </c>
      <c r="F12" s="16">
        <v>105869651</v>
      </c>
      <c r="G12" s="84">
        <v>105869651</v>
      </c>
    </row>
    <row r="13" spans="1:7" x14ac:dyDescent="0.25">
      <c r="A13" s="12" t="s">
        <v>4</v>
      </c>
      <c r="B13" s="13"/>
      <c r="C13" s="14">
        <v>9734259</v>
      </c>
      <c r="D13" s="15">
        <v>42658590</v>
      </c>
      <c r="E13" s="15">
        <v>146419446</v>
      </c>
      <c r="F13" s="16">
        <v>167428506</v>
      </c>
      <c r="G13" s="84">
        <v>126064308</v>
      </c>
    </row>
    <row r="14" spans="1:7" x14ac:dyDescent="0.25">
      <c r="A14" s="12" t="s">
        <v>5</v>
      </c>
      <c r="B14" s="13">
        <f>1412133735+36210609</f>
        <v>1448344344</v>
      </c>
      <c r="C14" s="14">
        <v>1412133735</v>
      </c>
      <c r="D14" s="15">
        <v>7433917</v>
      </c>
      <c r="E14" s="15">
        <v>243578</v>
      </c>
      <c r="F14" s="16">
        <v>243578</v>
      </c>
      <c r="G14" s="84">
        <v>243578</v>
      </c>
    </row>
    <row r="15" spans="1:7" x14ac:dyDescent="0.25">
      <c r="A15" s="12" t="s">
        <v>6</v>
      </c>
      <c r="B15" s="13">
        <v>82793037</v>
      </c>
      <c r="C15" s="14">
        <v>53308526</v>
      </c>
      <c r="D15" s="15">
        <v>48415698</v>
      </c>
      <c r="E15" s="15">
        <v>84483260</v>
      </c>
      <c r="F15" s="16">
        <v>117789414</v>
      </c>
      <c r="G15" s="84">
        <v>128368251</v>
      </c>
    </row>
    <row r="16" spans="1:7" x14ac:dyDescent="0.25">
      <c r="A16" s="17"/>
      <c r="B16" s="18">
        <f t="shared" ref="B16:F16" si="6">B10+B8+B9</f>
        <v>2772309212</v>
      </c>
      <c r="C16" s="18">
        <f t="shared" si="6"/>
        <v>2798631830</v>
      </c>
      <c r="D16" s="18">
        <f t="shared" si="6"/>
        <v>2882701287</v>
      </c>
      <c r="E16" s="18">
        <f t="shared" si="6"/>
        <v>3063228653</v>
      </c>
      <c r="F16" s="18">
        <f t="shared" si="6"/>
        <v>3183973119</v>
      </c>
      <c r="G16" s="18">
        <f>G10+G8+G9</f>
        <v>3251836103</v>
      </c>
    </row>
    <row r="17" spans="1:7" x14ac:dyDescent="0.25">
      <c r="A17" s="17"/>
      <c r="B17" s="18"/>
      <c r="C17" s="18"/>
      <c r="D17" s="18"/>
      <c r="E17" s="18"/>
      <c r="F17" s="18"/>
    </row>
    <row r="18" spans="1:7" x14ac:dyDescent="0.25">
      <c r="A18" s="32" t="s">
        <v>70</v>
      </c>
      <c r="B18" s="18">
        <f>SUM(B19:B21)</f>
        <v>318125068</v>
      </c>
      <c r="C18" s="18">
        <f t="shared" ref="C18:G18" si="7">SUM(C19:C21)</f>
        <v>281119857</v>
      </c>
      <c r="D18" s="18">
        <f t="shared" si="7"/>
        <v>313143452</v>
      </c>
      <c r="E18" s="18">
        <f t="shared" si="7"/>
        <v>326939838</v>
      </c>
      <c r="F18" s="18">
        <f t="shared" si="7"/>
        <v>363221916</v>
      </c>
      <c r="G18" s="18">
        <f t="shared" si="7"/>
        <v>424186467</v>
      </c>
    </row>
    <row r="19" spans="1:7" x14ac:dyDescent="0.25">
      <c r="A19" s="12" t="s">
        <v>7</v>
      </c>
      <c r="B19" s="13">
        <v>46451247</v>
      </c>
      <c r="C19" s="14">
        <v>43264236</v>
      </c>
      <c r="D19" s="15">
        <v>66633476</v>
      </c>
      <c r="E19" s="15">
        <v>63500481</v>
      </c>
      <c r="F19" s="16">
        <v>69354798</v>
      </c>
      <c r="G19" s="84">
        <v>88635591</v>
      </c>
    </row>
    <row r="20" spans="1:7" x14ac:dyDescent="0.25">
      <c r="A20" s="12" t="s">
        <v>8</v>
      </c>
      <c r="B20" s="13">
        <v>156304027</v>
      </c>
      <c r="C20" s="14">
        <v>146790411</v>
      </c>
      <c r="D20" s="15">
        <v>112483462</v>
      </c>
      <c r="E20" s="15">
        <v>125785066</v>
      </c>
      <c r="F20" s="16">
        <v>162244840</v>
      </c>
      <c r="G20" s="84">
        <v>190990145</v>
      </c>
    </row>
    <row r="21" spans="1:7" x14ac:dyDescent="0.25">
      <c r="A21" s="12" t="s">
        <v>9</v>
      </c>
      <c r="B21" s="13">
        <v>115369794</v>
      </c>
      <c r="C21" s="14">
        <v>91065210</v>
      </c>
      <c r="D21" s="15">
        <v>134026514</v>
      </c>
      <c r="E21" s="15">
        <v>137654291</v>
      </c>
      <c r="F21" s="16">
        <v>131622278</v>
      </c>
      <c r="G21" s="84">
        <v>144560731</v>
      </c>
    </row>
    <row r="22" spans="1:7" x14ac:dyDescent="0.25">
      <c r="A22" s="32" t="s">
        <v>10</v>
      </c>
      <c r="B22" s="21">
        <v>19295977</v>
      </c>
      <c r="C22" s="18">
        <v>40874803</v>
      </c>
      <c r="D22" s="19">
        <v>54578387</v>
      </c>
      <c r="E22" s="19">
        <v>16878346</v>
      </c>
      <c r="F22" s="20">
        <v>4664409</v>
      </c>
      <c r="G22" s="35">
        <v>4920763</v>
      </c>
    </row>
    <row r="23" spans="1:7" x14ac:dyDescent="0.25">
      <c r="A23" s="32"/>
      <c r="B23" s="21"/>
      <c r="C23" s="18"/>
      <c r="D23" s="19"/>
      <c r="E23" s="19"/>
      <c r="F23" s="20"/>
    </row>
    <row r="24" spans="1:7" x14ac:dyDescent="0.25">
      <c r="A24" s="32" t="s">
        <v>11</v>
      </c>
      <c r="B24" s="18">
        <f>B25+B26</f>
        <v>113455496</v>
      </c>
      <c r="C24" s="18">
        <f t="shared" ref="C24:G24" si="8">C25+C26</f>
        <v>210485582</v>
      </c>
      <c r="D24" s="18">
        <f t="shared" si="8"/>
        <v>205367663</v>
      </c>
      <c r="E24" s="18">
        <f t="shared" si="8"/>
        <v>134312199</v>
      </c>
      <c r="F24" s="18">
        <f t="shared" si="8"/>
        <v>66423463</v>
      </c>
      <c r="G24" s="18">
        <f t="shared" si="8"/>
        <v>89085891</v>
      </c>
    </row>
    <row r="25" spans="1:7" ht="30" x14ac:dyDescent="0.25">
      <c r="A25" s="12" t="s">
        <v>12</v>
      </c>
      <c r="B25" s="13">
        <v>108925585</v>
      </c>
      <c r="C25" s="14">
        <v>129292638</v>
      </c>
      <c r="D25" s="15">
        <v>118464329</v>
      </c>
      <c r="E25" s="15">
        <v>77856514</v>
      </c>
      <c r="F25" s="16">
        <v>57026144</v>
      </c>
      <c r="G25" s="84">
        <v>76426819</v>
      </c>
    </row>
    <row r="26" spans="1:7" ht="30" x14ac:dyDescent="0.25">
      <c r="A26" s="12" t="s">
        <v>13</v>
      </c>
      <c r="B26" s="13">
        <v>4529911</v>
      </c>
      <c r="C26" s="14">
        <v>81192944</v>
      </c>
      <c r="D26" s="15">
        <v>86903334</v>
      </c>
      <c r="E26" s="15">
        <v>56455685</v>
      </c>
      <c r="F26" s="16">
        <v>9397319</v>
      </c>
      <c r="G26" s="84">
        <v>12659072</v>
      </c>
    </row>
    <row r="27" spans="1:7" x14ac:dyDescent="0.25">
      <c r="A27" s="12" t="s">
        <v>14</v>
      </c>
      <c r="B27" s="13">
        <v>46824113</v>
      </c>
      <c r="C27" s="14">
        <v>238158358</v>
      </c>
      <c r="D27" s="15">
        <v>206932972</v>
      </c>
      <c r="E27" s="15">
        <v>198032083</v>
      </c>
      <c r="F27" s="22" t="s">
        <v>15</v>
      </c>
      <c r="G27" s="84">
        <v>189035800</v>
      </c>
    </row>
    <row r="28" spans="1:7" x14ac:dyDescent="0.25">
      <c r="A28" s="12" t="s">
        <v>16</v>
      </c>
      <c r="B28" s="13">
        <v>262104453</v>
      </c>
      <c r="C28" s="14">
        <v>280654453</v>
      </c>
      <c r="D28" s="15">
        <v>305354453</v>
      </c>
      <c r="E28" s="15">
        <v>359254453</v>
      </c>
      <c r="F28" s="16">
        <v>414254453</v>
      </c>
      <c r="G28" s="84">
        <v>465754453</v>
      </c>
    </row>
    <row r="29" spans="1:7" x14ac:dyDescent="0.25">
      <c r="A29" s="12" t="s">
        <v>17</v>
      </c>
      <c r="B29" s="13"/>
      <c r="C29" s="14"/>
      <c r="D29" s="23" t="s">
        <v>15</v>
      </c>
      <c r="E29" s="23" t="s">
        <v>15</v>
      </c>
      <c r="F29" s="16">
        <v>136042270</v>
      </c>
    </row>
    <row r="30" spans="1:7" x14ac:dyDescent="0.25">
      <c r="A30" s="12" t="s">
        <v>18</v>
      </c>
      <c r="B30" s="13">
        <v>98102041</v>
      </c>
      <c r="C30" s="14">
        <v>100712604</v>
      </c>
      <c r="D30" s="15">
        <v>79759528</v>
      </c>
      <c r="E30" s="15">
        <v>84145921</v>
      </c>
      <c r="F30" s="16">
        <v>124667628</v>
      </c>
      <c r="G30" s="84">
        <v>103995345</v>
      </c>
    </row>
    <row r="31" spans="1:7" x14ac:dyDescent="0.25">
      <c r="A31" s="12" t="s">
        <v>19</v>
      </c>
      <c r="B31" s="13">
        <v>16890000</v>
      </c>
      <c r="C31" s="14">
        <v>17340000</v>
      </c>
      <c r="D31" s="15">
        <v>17340000</v>
      </c>
      <c r="E31" s="15">
        <v>17340000</v>
      </c>
      <c r="F31" s="16">
        <v>17340000</v>
      </c>
      <c r="G31" s="84">
        <v>17340000</v>
      </c>
    </row>
    <row r="32" spans="1:7" x14ac:dyDescent="0.25">
      <c r="A32" s="17"/>
      <c r="B32" s="18">
        <f>SUM(B27:B31)+B24+B22+B18+B16</f>
        <v>3647106360</v>
      </c>
      <c r="C32" s="18">
        <f t="shared" ref="C32:G32" si="9">SUM(C27:C31)+C24+C22+C18+C16</f>
        <v>3967977487</v>
      </c>
      <c r="D32" s="18">
        <f t="shared" si="9"/>
        <v>4065177742</v>
      </c>
      <c r="E32" s="18">
        <f t="shared" si="9"/>
        <v>4200131493</v>
      </c>
      <c r="F32" s="18">
        <f t="shared" si="9"/>
        <v>4310587258</v>
      </c>
      <c r="G32" s="18">
        <f t="shared" si="9"/>
        <v>4546154822</v>
      </c>
    </row>
    <row r="33" spans="1:7" x14ac:dyDescent="0.25">
      <c r="A33" s="33" t="s">
        <v>71</v>
      </c>
      <c r="B33" s="18"/>
      <c r="C33" s="18"/>
      <c r="D33" s="19"/>
      <c r="E33" s="19"/>
      <c r="F33" s="20"/>
    </row>
    <row r="34" spans="1:7" x14ac:dyDescent="0.25">
      <c r="A34" s="34" t="s">
        <v>20</v>
      </c>
      <c r="B34" s="18">
        <f>B35+B36</f>
        <v>396971448</v>
      </c>
      <c r="C34" s="18">
        <f t="shared" ref="C34:G34" si="10">C35+C36</f>
        <v>394111445</v>
      </c>
      <c r="D34" s="18">
        <f t="shared" si="10"/>
        <v>409897788</v>
      </c>
      <c r="E34" s="18">
        <f t="shared" si="10"/>
        <v>407668020</v>
      </c>
      <c r="F34" s="18">
        <f t="shared" si="10"/>
        <v>416658212</v>
      </c>
      <c r="G34" s="18">
        <f t="shared" si="10"/>
        <v>388652536</v>
      </c>
    </row>
    <row r="35" spans="1:7" ht="45" x14ac:dyDescent="0.25">
      <c r="A35" s="12" t="s">
        <v>21</v>
      </c>
      <c r="B35" s="13">
        <v>25086755</v>
      </c>
      <c r="C35" s="14">
        <v>25086755</v>
      </c>
      <c r="D35" s="15">
        <v>25086755</v>
      </c>
      <c r="E35" s="15">
        <v>25086755</v>
      </c>
      <c r="F35" s="16">
        <v>25106960</v>
      </c>
      <c r="G35" s="83">
        <v>25167444</v>
      </c>
    </row>
    <row r="36" spans="1:7" x14ac:dyDescent="0.25">
      <c r="A36" s="12" t="s">
        <v>22</v>
      </c>
      <c r="B36" s="13">
        <v>371884693</v>
      </c>
      <c r="C36" s="14">
        <v>369024690</v>
      </c>
      <c r="D36" s="15">
        <v>384811033</v>
      </c>
      <c r="E36" s="15">
        <v>382581265</v>
      </c>
      <c r="F36" s="16">
        <v>391551252</v>
      </c>
      <c r="G36" s="83">
        <v>363485092</v>
      </c>
    </row>
    <row r="37" spans="1:7" x14ac:dyDescent="0.25">
      <c r="A37" s="12"/>
      <c r="B37" s="13"/>
      <c r="C37" s="14"/>
      <c r="D37" s="15"/>
      <c r="E37" s="15"/>
      <c r="F37" s="16"/>
      <c r="G37" s="83"/>
    </row>
    <row r="38" spans="1:7" x14ac:dyDescent="0.25">
      <c r="A38" s="12" t="s">
        <v>23</v>
      </c>
      <c r="B38" s="13">
        <v>180003035</v>
      </c>
      <c r="C38" s="14">
        <v>220044788</v>
      </c>
      <c r="D38" s="15">
        <v>235867453</v>
      </c>
      <c r="E38" s="15">
        <v>253548640</v>
      </c>
      <c r="F38" s="16">
        <v>289643031</v>
      </c>
      <c r="G38" s="83">
        <v>336875232</v>
      </c>
    </row>
    <row r="39" spans="1:7" x14ac:dyDescent="0.25">
      <c r="A39" s="12" t="s">
        <v>24</v>
      </c>
      <c r="B39" s="13"/>
      <c r="C39" s="14"/>
      <c r="D39" s="23" t="s">
        <v>15</v>
      </c>
      <c r="E39" s="23" t="s">
        <v>15</v>
      </c>
      <c r="F39" s="16">
        <v>167428506</v>
      </c>
      <c r="G39" s="83">
        <v>126064308</v>
      </c>
    </row>
    <row r="40" spans="1:7" x14ac:dyDescent="0.25">
      <c r="A40" s="12" t="s">
        <v>25</v>
      </c>
      <c r="B40" s="13">
        <v>1064574</v>
      </c>
      <c r="C40" s="14">
        <v>576426</v>
      </c>
      <c r="D40" s="15">
        <v>576426</v>
      </c>
      <c r="E40" s="15">
        <v>576426</v>
      </c>
      <c r="F40" s="16">
        <v>576426</v>
      </c>
      <c r="G40" s="83">
        <v>4986426</v>
      </c>
    </row>
    <row r="41" spans="1:7" ht="30" x14ac:dyDescent="0.25">
      <c r="A41" s="12" t="s">
        <v>26</v>
      </c>
      <c r="B41" s="13">
        <v>263188215</v>
      </c>
      <c r="C41" s="14">
        <v>502661807</v>
      </c>
      <c r="D41" s="15">
        <v>472591075</v>
      </c>
      <c r="E41" s="15">
        <v>467397010</v>
      </c>
      <c r="F41" s="16">
        <v>452169839</v>
      </c>
      <c r="G41" s="83">
        <v>536989987</v>
      </c>
    </row>
    <row r="42" spans="1:7" x14ac:dyDescent="0.25">
      <c r="A42" s="12" t="s">
        <v>27</v>
      </c>
      <c r="B42" s="13"/>
      <c r="C42" s="14"/>
      <c r="D42" s="23" t="s">
        <v>15</v>
      </c>
      <c r="E42" s="23" t="s">
        <v>15</v>
      </c>
      <c r="F42" s="16">
        <v>14393736</v>
      </c>
      <c r="G42" s="83">
        <v>50402240</v>
      </c>
    </row>
    <row r="43" spans="1:7" x14ac:dyDescent="0.25">
      <c r="A43" s="12" t="s">
        <v>28</v>
      </c>
      <c r="B43" s="13">
        <v>61009455</v>
      </c>
      <c r="C43" s="14">
        <v>44687065</v>
      </c>
      <c r="D43" s="15">
        <v>40274461</v>
      </c>
      <c r="E43" s="15">
        <v>82489826</v>
      </c>
      <c r="F43" s="16">
        <v>80287703</v>
      </c>
      <c r="G43" s="83">
        <v>89008184</v>
      </c>
    </row>
    <row r="44" spans="1:7" x14ac:dyDescent="0.25">
      <c r="A44" s="12" t="s">
        <v>29</v>
      </c>
      <c r="B44" s="13">
        <v>562559420</v>
      </c>
      <c r="C44" s="14">
        <v>528647063</v>
      </c>
      <c r="D44" s="15">
        <v>582355779</v>
      </c>
      <c r="E44" s="15">
        <v>552383589</v>
      </c>
      <c r="F44" s="16">
        <v>586918464</v>
      </c>
      <c r="G44" s="83">
        <v>712879594</v>
      </c>
    </row>
    <row r="45" spans="1:7" x14ac:dyDescent="0.25">
      <c r="A45" s="12" t="s">
        <v>30</v>
      </c>
      <c r="B45" s="13">
        <f>1206194842+18026000</f>
        <v>1224220842</v>
      </c>
      <c r="C45" s="13">
        <f>1256153855+27226232</f>
        <v>1283380087</v>
      </c>
      <c r="D45" s="15">
        <v>1299360370</v>
      </c>
      <c r="E45" s="15">
        <v>1314326565</v>
      </c>
      <c r="F45" s="16">
        <v>1335991441</v>
      </c>
      <c r="G45" s="2">
        <f>1292065345+34282698</f>
        <v>1326348043</v>
      </c>
    </row>
    <row r="46" spans="1:7" x14ac:dyDescent="0.25">
      <c r="A46" s="12" t="s">
        <v>31</v>
      </c>
      <c r="B46" s="13">
        <v>858587523</v>
      </c>
      <c r="C46" s="13">
        <v>887050023</v>
      </c>
      <c r="D46" s="15">
        <v>887050023</v>
      </c>
      <c r="E46" s="15">
        <v>887115023</v>
      </c>
      <c r="F46" s="16">
        <v>887115027</v>
      </c>
      <c r="G46" s="83">
        <v>887627023</v>
      </c>
    </row>
    <row r="47" spans="1:7" x14ac:dyDescent="0.25">
      <c r="A47" s="12" t="s">
        <v>32</v>
      </c>
      <c r="B47" s="13">
        <v>4130090</v>
      </c>
      <c r="C47" s="13">
        <v>4130090</v>
      </c>
      <c r="D47" s="15">
        <v>4130090</v>
      </c>
      <c r="E47" s="15">
        <v>4130090</v>
      </c>
      <c r="F47" s="16">
        <v>4130090</v>
      </c>
      <c r="G47" s="83">
        <v>4130090</v>
      </c>
    </row>
    <row r="48" spans="1:7" x14ac:dyDescent="0.25">
      <c r="A48" s="12" t="s">
        <v>33</v>
      </c>
      <c r="B48" s="13">
        <v>1044533</v>
      </c>
      <c r="C48" s="13">
        <v>1170272</v>
      </c>
      <c r="D48" s="15">
        <v>1250171</v>
      </c>
      <c r="E48" s="15">
        <v>1020310</v>
      </c>
      <c r="F48" s="16">
        <v>1538733</v>
      </c>
      <c r="G48" s="83">
        <v>1736599</v>
      </c>
    </row>
    <row r="49" spans="1:7" x14ac:dyDescent="0.25">
      <c r="A49" s="12" t="s">
        <v>34</v>
      </c>
      <c r="B49" s="13">
        <v>94327225</v>
      </c>
      <c r="C49" s="13">
        <v>101518421</v>
      </c>
      <c r="D49" s="15">
        <v>89165515</v>
      </c>
      <c r="E49" s="15">
        <v>83056547</v>
      </c>
      <c r="F49" s="16">
        <v>73736050</v>
      </c>
      <c r="G49" s="83">
        <v>80454560</v>
      </c>
    </row>
    <row r="50" spans="1:7" x14ac:dyDescent="0.25">
      <c r="A50" s="12" t="s">
        <v>35</v>
      </c>
      <c r="B50" s="13"/>
      <c r="C50" s="13"/>
      <c r="D50" s="15">
        <v>42658590</v>
      </c>
      <c r="E50" s="15">
        <v>146419446</v>
      </c>
      <c r="F50" s="22" t="s">
        <v>15</v>
      </c>
    </row>
    <row r="51" spans="1:7" x14ac:dyDescent="0.25">
      <c r="A51" s="17"/>
      <c r="B51" s="24">
        <f>SUM(B38:B50)+B34</f>
        <v>3647106360</v>
      </c>
      <c r="C51" s="24">
        <f t="shared" ref="C51:G51" si="11">SUM(C38:C50)+C34</f>
        <v>3967977487</v>
      </c>
      <c r="D51" s="24">
        <f>SUM(D38:D50)+D34+1</f>
        <v>4065177742</v>
      </c>
      <c r="E51" s="24">
        <f>SUM(E38:E50)+E34+1</f>
        <v>4200131493</v>
      </c>
      <c r="F51" s="24">
        <f t="shared" si="11"/>
        <v>4310587258</v>
      </c>
      <c r="G51" s="24">
        <f t="shared" si="11"/>
        <v>4546154822</v>
      </c>
    </row>
    <row r="52" spans="1:7" x14ac:dyDescent="0.25">
      <c r="A52" s="17"/>
      <c r="B52" s="94"/>
      <c r="C52" s="94"/>
      <c r="D52" s="94"/>
      <c r="E52" s="94"/>
      <c r="F52" s="94"/>
      <c r="G52" s="94"/>
    </row>
    <row r="53" spans="1:7" ht="15.75" thickBot="1" x14ac:dyDescent="0.3">
      <c r="A53" s="36" t="s">
        <v>72</v>
      </c>
      <c r="B53" s="25">
        <f t="shared" ref="B53:C53" si="12">B16/(B8/10)</f>
        <v>52.354440898806601</v>
      </c>
      <c r="C53" s="25">
        <f t="shared" si="12"/>
        <v>50.334797958695901</v>
      </c>
      <c r="D53" s="25">
        <f>D16/(D8/10)</f>
        <v>51.846829333180864</v>
      </c>
      <c r="E53" s="25">
        <f t="shared" ref="E53:G53" si="13">E16/(E8/10)</f>
        <v>55.093704608527659</v>
      </c>
      <c r="F53" s="25">
        <f t="shared" si="13"/>
        <v>54.538433673450598</v>
      </c>
      <c r="G53" s="25">
        <f t="shared" si="13"/>
        <v>53.048439875559573</v>
      </c>
    </row>
    <row r="54" spans="1:7" x14ac:dyDescent="0.25">
      <c r="A54" s="36" t="s">
        <v>73</v>
      </c>
      <c r="B54" s="2">
        <f>B8/10</f>
        <v>52952704</v>
      </c>
      <c r="C54" s="2">
        <f t="shared" ref="C54:G54" si="14">C8/10</f>
        <v>55600339</v>
      </c>
      <c r="D54" s="2">
        <f t="shared" si="14"/>
        <v>55600339</v>
      </c>
      <c r="E54" s="2">
        <f t="shared" si="14"/>
        <v>55600339</v>
      </c>
      <c r="F54" s="2">
        <f t="shared" si="14"/>
        <v>58380355</v>
      </c>
      <c r="G54" s="2">
        <f t="shared" si="14"/>
        <v>61299373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pane xSplit="1" ySplit="4" topLeftCell="E14" activePane="bottomRight" state="frozen"/>
      <selection pane="topRight" activeCell="B1" sqref="B1"/>
      <selection pane="bottomLeft" activeCell="A5" sqref="A5"/>
      <selection pane="bottomRight" activeCell="F26" sqref="F26"/>
    </sheetView>
  </sheetViews>
  <sheetFormatPr defaultRowHeight="15" x14ac:dyDescent="0.25"/>
  <cols>
    <col min="1" max="1" width="42.5703125" style="37" customWidth="1"/>
    <col min="2" max="2" width="16.7109375" style="37" customWidth="1"/>
    <col min="3" max="3" width="14.85546875" style="37" customWidth="1"/>
    <col min="4" max="6" width="17.28515625" style="37" bestFit="1" customWidth="1"/>
    <col min="7" max="7" width="15.28515625" style="37" bestFit="1" customWidth="1"/>
    <col min="8" max="16384" width="9.140625" style="37"/>
  </cols>
  <sheetData>
    <row r="1" spans="1:7" ht="18.75" x14ac:dyDescent="0.3">
      <c r="A1" s="5" t="s">
        <v>0</v>
      </c>
      <c r="B1" s="5"/>
      <c r="C1" s="5"/>
    </row>
    <row r="2" spans="1:7" ht="15.75" x14ac:dyDescent="0.25">
      <c r="A2" s="65" t="s">
        <v>74</v>
      </c>
    </row>
    <row r="3" spans="1:7" ht="15.75" thickBot="1" x14ac:dyDescent="0.3">
      <c r="A3" s="3" t="s">
        <v>65</v>
      </c>
    </row>
    <row r="4" spans="1:7" x14ac:dyDescent="0.25">
      <c r="A4" s="38"/>
      <c r="B4" s="39">
        <v>2013</v>
      </c>
      <c r="C4" s="39">
        <v>2014</v>
      </c>
      <c r="D4" s="40">
        <v>2015</v>
      </c>
      <c r="E4" s="40">
        <v>2016</v>
      </c>
      <c r="F4" s="41">
        <v>2017</v>
      </c>
      <c r="G4" s="67">
        <v>2018</v>
      </c>
    </row>
    <row r="5" spans="1:7" x14ac:dyDescent="0.25">
      <c r="A5" s="69" t="s">
        <v>75</v>
      </c>
      <c r="B5" s="66"/>
      <c r="C5" s="66"/>
      <c r="D5" s="67"/>
      <c r="E5" s="67"/>
      <c r="F5" s="68"/>
    </row>
    <row r="6" spans="1:7" x14ac:dyDescent="0.25">
      <c r="A6" s="42" t="s">
        <v>36</v>
      </c>
      <c r="B6" s="43">
        <v>68404573</v>
      </c>
      <c r="C6" s="43">
        <v>81338343</v>
      </c>
      <c r="D6" s="44">
        <v>58318646</v>
      </c>
      <c r="E6" s="44" t="s">
        <v>15</v>
      </c>
      <c r="F6" s="45" t="s">
        <v>15</v>
      </c>
    </row>
    <row r="7" spans="1:7" x14ac:dyDescent="0.25">
      <c r="A7" s="42" t="s">
        <v>37</v>
      </c>
      <c r="B7" s="43"/>
      <c r="C7" s="43"/>
      <c r="D7" s="44" t="s">
        <v>15</v>
      </c>
      <c r="E7" s="44">
        <v>27582677</v>
      </c>
      <c r="F7" s="45">
        <v>22725499</v>
      </c>
    </row>
    <row r="8" spans="1:7" x14ac:dyDescent="0.25">
      <c r="A8" s="42" t="s">
        <v>63</v>
      </c>
      <c r="B8" s="43">
        <v>63872984</v>
      </c>
      <c r="C8" s="43">
        <v>65203041</v>
      </c>
      <c r="D8" s="44" t="s">
        <v>15</v>
      </c>
      <c r="E8" s="44">
        <v>35953475</v>
      </c>
      <c r="F8" s="45">
        <v>25400862</v>
      </c>
      <c r="G8" s="85">
        <v>125983481</v>
      </c>
    </row>
    <row r="9" spans="1:7" x14ac:dyDescent="0.25">
      <c r="A9" s="42" t="s">
        <v>38</v>
      </c>
      <c r="B9" s="43"/>
      <c r="C9" s="43"/>
      <c r="D9" s="44">
        <v>15241475</v>
      </c>
      <c r="E9" s="44">
        <v>5007157</v>
      </c>
      <c r="F9" s="45">
        <v>21030787</v>
      </c>
    </row>
    <row r="10" spans="1:7" x14ac:dyDescent="0.25">
      <c r="A10" s="42" t="s">
        <v>39</v>
      </c>
      <c r="B10" s="43"/>
      <c r="C10" s="43"/>
      <c r="D10" s="44">
        <v>55466370</v>
      </c>
      <c r="E10" s="44">
        <v>51286635</v>
      </c>
      <c r="F10" s="45">
        <v>45587926</v>
      </c>
    </row>
    <row r="11" spans="1:7" x14ac:dyDescent="0.25">
      <c r="A11" s="42" t="s">
        <v>40</v>
      </c>
      <c r="B11" s="43"/>
      <c r="C11" s="43"/>
      <c r="D11" s="44">
        <v>861320</v>
      </c>
      <c r="E11" s="44">
        <v>589076</v>
      </c>
      <c r="F11" s="45">
        <v>808812</v>
      </c>
    </row>
    <row r="12" spans="1:7" x14ac:dyDescent="0.25">
      <c r="A12" s="69" t="s">
        <v>41</v>
      </c>
      <c r="B12" s="47">
        <f>SUM(B13:B15)</f>
        <v>109455742</v>
      </c>
      <c r="C12" s="47">
        <f t="shared" ref="C12:E12" si="0">SUM(C13:C15)</f>
        <v>1196349</v>
      </c>
      <c r="D12" s="47">
        <f t="shared" si="0"/>
        <v>23633676</v>
      </c>
      <c r="E12" s="47">
        <f t="shared" si="0"/>
        <v>93663781</v>
      </c>
      <c r="F12" s="47">
        <f>SUM(F13:F15)</f>
        <v>124886361</v>
      </c>
      <c r="G12" s="47">
        <f>SUM(G13:G15)</f>
        <v>157104573</v>
      </c>
    </row>
    <row r="13" spans="1:7" x14ac:dyDescent="0.25">
      <c r="A13" s="42" t="s">
        <v>42</v>
      </c>
      <c r="B13" s="43">
        <v>12979853</v>
      </c>
      <c r="C13" s="43">
        <v>-125051388</v>
      </c>
      <c r="D13" s="44">
        <v>-83626695</v>
      </c>
      <c r="E13" s="44">
        <v>-38953579</v>
      </c>
      <c r="F13" s="45">
        <v>-25872705</v>
      </c>
      <c r="G13" s="85">
        <v>-25077546</v>
      </c>
    </row>
    <row r="14" spans="1:7" x14ac:dyDescent="0.25">
      <c r="A14" s="42" t="s">
        <v>43</v>
      </c>
      <c r="B14" s="43">
        <v>70779634</v>
      </c>
      <c r="C14" s="43">
        <v>102936819</v>
      </c>
      <c r="D14" s="44">
        <v>30428195</v>
      </c>
      <c r="E14" s="44">
        <v>38631118</v>
      </c>
      <c r="F14" s="45">
        <v>59502121</v>
      </c>
      <c r="G14" s="85">
        <v>72319634</v>
      </c>
    </row>
    <row r="15" spans="1:7" x14ac:dyDescent="0.25">
      <c r="A15" s="42" t="s">
        <v>44</v>
      </c>
      <c r="B15" s="43">
        <v>25696255</v>
      </c>
      <c r="C15" s="43">
        <v>23310918</v>
      </c>
      <c r="D15" s="44">
        <v>76832176</v>
      </c>
      <c r="E15" s="44">
        <v>93986242</v>
      </c>
      <c r="F15" s="45">
        <v>91256945</v>
      </c>
      <c r="G15" s="37">
        <v>109862485</v>
      </c>
    </row>
    <row r="16" spans="1:7" x14ac:dyDescent="0.25">
      <c r="A16" s="46"/>
      <c r="B16" s="47">
        <f>SUM(B6:B12)</f>
        <v>241733299</v>
      </c>
      <c r="C16" s="47">
        <f t="shared" ref="C16:G16" si="1">SUM(C6:C12)</f>
        <v>147737733</v>
      </c>
      <c r="D16" s="47">
        <f t="shared" si="1"/>
        <v>153521487</v>
      </c>
      <c r="E16" s="47">
        <f t="shared" si="1"/>
        <v>214082801</v>
      </c>
      <c r="F16" s="47">
        <f t="shared" si="1"/>
        <v>240440247</v>
      </c>
      <c r="G16" s="47">
        <f t="shared" si="1"/>
        <v>283088054</v>
      </c>
    </row>
    <row r="17" spans="1:7" x14ac:dyDescent="0.25">
      <c r="A17" s="69" t="s">
        <v>76</v>
      </c>
      <c r="B17" s="47">
        <f>SUM(B18:B22)</f>
        <v>44066464</v>
      </c>
      <c r="C17" s="47">
        <f t="shared" ref="C17:G17" si="2">SUM(C18:C22)</f>
        <v>36223550</v>
      </c>
      <c r="D17" s="47">
        <f t="shared" si="2"/>
        <v>31810277</v>
      </c>
      <c r="E17" s="47">
        <f t="shared" si="2"/>
        <v>27815952</v>
      </c>
      <c r="F17" s="47">
        <f t="shared" si="2"/>
        <v>30104500</v>
      </c>
      <c r="G17" s="47">
        <f t="shared" si="2"/>
        <v>46466411</v>
      </c>
    </row>
    <row r="18" spans="1:7" x14ac:dyDescent="0.25">
      <c r="A18" s="42" t="s">
        <v>45</v>
      </c>
      <c r="B18" s="43">
        <v>974750</v>
      </c>
      <c r="C18" s="43">
        <v>853250</v>
      </c>
      <c r="D18" s="44">
        <v>1091851</v>
      </c>
      <c r="E18" s="44">
        <v>1443402</v>
      </c>
      <c r="F18" s="45">
        <v>1246250</v>
      </c>
      <c r="G18" s="85">
        <v>3251345</v>
      </c>
    </row>
    <row r="19" spans="1:7" x14ac:dyDescent="0.25">
      <c r="A19" s="42" t="s">
        <v>46</v>
      </c>
      <c r="B19" s="43">
        <v>431250</v>
      </c>
      <c r="C19" s="43">
        <v>431250</v>
      </c>
      <c r="D19" s="44">
        <v>287500</v>
      </c>
      <c r="E19" s="44">
        <v>456375</v>
      </c>
      <c r="F19" s="45">
        <v>361250</v>
      </c>
      <c r="G19" s="85">
        <v>373750</v>
      </c>
    </row>
    <row r="20" spans="1:7" x14ac:dyDescent="0.25">
      <c r="A20" s="42" t="s">
        <v>47</v>
      </c>
      <c r="B20" s="43">
        <v>15267053</v>
      </c>
      <c r="C20" s="43">
        <v>15355541</v>
      </c>
      <c r="D20" s="44">
        <v>17556765</v>
      </c>
      <c r="E20" s="44">
        <v>12792077</v>
      </c>
      <c r="F20" s="45">
        <v>13427779</v>
      </c>
      <c r="G20" s="85">
        <v>33867282</v>
      </c>
    </row>
    <row r="21" spans="1:7" x14ac:dyDescent="0.25">
      <c r="A21" s="42" t="s">
        <v>48</v>
      </c>
      <c r="B21" s="43">
        <v>23064031</v>
      </c>
      <c r="C21" s="43">
        <v>15141499</v>
      </c>
      <c r="D21" s="44">
        <v>8016729</v>
      </c>
      <c r="E21" s="44">
        <v>7035765</v>
      </c>
      <c r="F21" s="45">
        <v>8843480</v>
      </c>
      <c r="G21" s="85">
        <v>7020168</v>
      </c>
    </row>
    <row r="22" spans="1:7" x14ac:dyDescent="0.25">
      <c r="A22" s="42" t="s">
        <v>49</v>
      </c>
      <c r="B22" s="43">
        <v>4329380</v>
      </c>
      <c r="C22" s="43">
        <v>4442010</v>
      </c>
      <c r="D22" s="44">
        <v>4857432</v>
      </c>
      <c r="E22" s="44">
        <v>6088333</v>
      </c>
      <c r="F22" s="45">
        <v>6225741</v>
      </c>
      <c r="G22" s="85">
        <v>1953866</v>
      </c>
    </row>
    <row r="23" spans="1:7" x14ac:dyDescent="0.25">
      <c r="A23" s="36" t="s">
        <v>77</v>
      </c>
      <c r="B23" s="47">
        <f>B16-B17</f>
        <v>197666835</v>
      </c>
      <c r="C23" s="47">
        <f t="shared" ref="C23:G23" si="3">C16-C17</f>
        <v>111514183</v>
      </c>
      <c r="D23" s="47">
        <f t="shared" si="3"/>
        <v>121711210</v>
      </c>
      <c r="E23" s="47">
        <f t="shared" si="3"/>
        <v>186266849</v>
      </c>
      <c r="F23" s="47">
        <f t="shared" si="3"/>
        <v>210335747</v>
      </c>
      <c r="G23" s="47">
        <f t="shared" si="3"/>
        <v>236621643</v>
      </c>
    </row>
    <row r="24" spans="1:7" x14ac:dyDescent="0.25">
      <c r="A24" s="31" t="s">
        <v>78</v>
      </c>
      <c r="B24" s="43">
        <f>B25+B26</f>
        <v>52000000</v>
      </c>
      <c r="C24" s="43">
        <f t="shared" ref="C24:G24" si="4">C25+C26</f>
        <v>19000000</v>
      </c>
      <c r="D24" s="43">
        <f t="shared" si="4"/>
        <v>24700000</v>
      </c>
      <c r="E24" s="43">
        <f t="shared" si="4"/>
        <v>53900000</v>
      </c>
      <c r="F24" s="43">
        <f t="shared" si="4"/>
        <v>55000000</v>
      </c>
      <c r="G24" s="43">
        <f t="shared" si="4"/>
        <v>51500000</v>
      </c>
    </row>
    <row r="25" spans="1:7" x14ac:dyDescent="0.25">
      <c r="A25" s="37" t="s">
        <v>91</v>
      </c>
      <c r="B25" s="43">
        <v>50000000</v>
      </c>
      <c r="C25" s="43">
        <v>18550000</v>
      </c>
      <c r="D25" s="44">
        <v>24700000</v>
      </c>
      <c r="E25" s="44">
        <v>53900000</v>
      </c>
      <c r="F25" s="45">
        <v>55000000</v>
      </c>
      <c r="G25" s="85">
        <v>51500000</v>
      </c>
    </row>
    <row r="26" spans="1:7" x14ac:dyDescent="0.25">
      <c r="A26" s="37" t="s">
        <v>92</v>
      </c>
      <c r="B26" s="43">
        <v>2000000</v>
      </c>
      <c r="C26" s="43">
        <v>450000</v>
      </c>
      <c r="D26" s="44">
        <v>0</v>
      </c>
      <c r="E26" s="44">
        <v>0</v>
      </c>
      <c r="F26" s="85">
        <v>0</v>
      </c>
      <c r="G26" s="85">
        <v>0</v>
      </c>
    </row>
    <row r="27" spans="1:7" x14ac:dyDescent="0.25">
      <c r="A27" s="36" t="s">
        <v>79</v>
      </c>
      <c r="B27" s="47">
        <f t="shared" ref="B27" si="5">B23-B24</f>
        <v>145666835</v>
      </c>
      <c r="C27" s="47">
        <f t="shared" ref="C27" si="6">C23-C24</f>
        <v>92514183</v>
      </c>
      <c r="D27" s="47">
        <f t="shared" ref="D27" si="7">D23-D24</f>
        <v>97011210</v>
      </c>
      <c r="E27" s="47">
        <f t="shared" ref="E27" si="8">E23-E24</f>
        <v>132366849</v>
      </c>
      <c r="F27" s="47">
        <f t="shared" ref="F27" si="9">F23-F24</f>
        <v>155335747</v>
      </c>
      <c r="G27" s="47">
        <f t="shared" ref="G27" si="10">G23-G24</f>
        <v>185121643</v>
      </c>
    </row>
    <row r="28" spans="1:7" x14ac:dyDescent="0.25">
      <c r="A28" s="70"/>
      <c r="B28" s="47"/>
      <c r="C28" s="47"/>
      <c r="D28" s="47"/>
      <c r="E28" s="47"/>
      <c r="F28" s="47"/>
    </row>
    <row r="29" spans="1:7" ht="15.75" thickBot="1" x14ac:dyDescent="0.3">
      <c r="A29" s="36" t="s">
        <v>80</v>
      </c>
      <c r="B29" s="48">
        <f>B27/('1'!B8/10)</f>
        <v>2.7508856771506891</v>
      </c>
      <c r="C29" s="48">
        <f>C27/('1'!C8/10)</f>
        <v>1.6639140095890423</v>
      </c>
      <c r="D29" s="48">
        <f>D27/('1'!D8/10)</f>
        <v>1.7447952970214804</v>
      </c>
      <c r="E29" s="48">
        <f>E27/('1'!E8/10)</f>
        <v>2.3806842076988057</v>
      </c>
      <c r="F29" s="48">
        <f>F27/('1'!F8/10)</f>
        <v>2.6607537244335018</v>
      </c>
      <c r="G29" s="48">
        <f>G27/('1'!G8/10)</f>
        <v>3.0199598126395193</v>
      </c>
    </row>
    <row r="30" spans="1:7" ht="15.75" x14ac:dyDescent="0.25">
      <c r="A30" s="71" t="s">
        <v>81</v>
      </c>
      <c r="B30" s="50">
        <v>52952704</v>
      </c>
      <c r="C30" s="50">
        <v>55600339</v>
      </c>
      <c r="D30" s="51">
        <v>55600339</v>
      </c>
      <c r="E30" s="51">
        <v>55600339</v>
      </c>
      <c r="F30" s="52">
        <v>58380355</v>
      </c>
      <c r="G30" s="37">
        <f>'1'!G8/10</f>
        <v>61299373</v>
      </c>
    </row>
    <row r="31" spans="1:7" ht="15.75" x14ac:dyDescent="0.25">
      <c r="A31" s="49"/>
      <c r="B31" s="50"/>
      <c r="C31" s="50"/>
      <c r="D31" s="53"/>
      <c r="E31" s="53"/>
      <c r="F31" s="52"/>
    </row>
    <row r="32" spans="1:7" ht="15.75" x14ac:dyDescent="0.25">
      <c r="A32" s="49"/>
      <c r="B32" s="50"/>
      <c r="C32" s="50"/>
      <c r="D32" s="51"/>
      <c r="E32" s="51"/>
      <c r="F32" s="52"/>
    </row>
    <row r="33" spans="1:6" ht="15.75" x14ac:dyDescent="0.25">
      <c r="A33" s="49"/>
      <c r="B33" s="50"/>
      <c r="C33" s="50"/>
      <c r="D33" s="51"/>
      <c r="E33" s="51"/>
      <c r="F33" s="52"/>
    </row>
    <row r="34" spans="1:6" ht="15.75" x14ac:dyDescent="0.25">
      <c r="A34" s="49"/>
      <c r="B34" s="50"/>
      <c r="C34" s="50"/>
      <c r="D34" s="53"/>
      <c r="E34" s="53"/>
      <c r="F34" s="52"/>
    </row>
    <row r="35" spans="1:6" ht="15.75" x14ac:dyDescent="0.25">
      <c r="A35" s="49"/>
      <c r="B35" s="50"/>
      <c r="C35" s="50"/>
      <c r="D35" s="51"/>
      <c r="E35" s="53"/>
      <c r="F35" s="54"/>
    </row>
    <row r="36" spans="1:6" ht="15.75" x14ac:dyDescent="0.25">
      <c r="A36" s="49"/>
      <c r="B36" s="50"/>
      <c r="C36" s="50"/>
      <c r="D36" s="51"/>
      <c r="E36" s="51"/>
      <c r="F36" s="54"/>
    </row>
    <row r="37" spans="1:6" ht="15.75" x14ac:dyDescent="0.25">
      <c r="A37" s="49"/>
      <c r="B37" s="50"/>
      <c r="C37" s="50"/>
      <c r="D37" s="51"/>
      <c r="E37" s="51"/>
      <c r="F37" s="52"/>
    </row>
    <row r="38" spans="1:6" ht="15.75" x14ac:dyDescent="0.25">
      <c r="A38" s="49"/>
      <c r="B38" s="50"/>
      <c r="C38" s="50"/>
      <c r="D38" s="53"/>
      <c r="E38" s="51"/>
      <c r="F38" s="54"/>
    </row>
    <row r="39" spans="1:6" ht="15.75" x14ac:dyDescent="0.25">
      <c r="A39" s="49"/>
      <c r="B39" s="50"/>
      <c r="C39" s="50"/>
      <c r="D39" s="51"/>
      <c r="E39" s="53"/>
      <c r="F39" s="54"/>
    </row>
    <row r="40" spans="1:6" ht="15.75" x14ac:dyDescent="0.25">
      <c r="A40" s="55"/>
      <c r="B40" s="56"/>
      <c r="C40" s="56"/>
      <c r="D40" s="57"/>
      <c r="E40" s="57"/>
      <c r="F40" s="58"/>
    </row>
    <row r="41" spans="1:6" ht="15.75" x14ac:dyDescent="0.25">
      <c r="A41" s="55"/>
      <c r="B41" s="56"/>
      <c r="C41" s="56"/>
      <c r="D41" s="57"/>
      <c r="E41" s="57"/>
      <c r="F41" s="58"/>
    </row>
    <row r="42" spans="1:6" ht="15.75" x14ac:dyDescent="0.25">
      <c r="A42" s="49"/>
      <c r="B42" s="50"/>
      <c r="C42" s="50"/>
      <c r="D42" s="51"/>
      <c r="E42" s="51"/>
      <c r="F42" s="52"/>
    </row>
    <row r="43" spans="1:6" ht="15.75" x14ac:dyDescent="0.25">
      <c r="A43" s="49"/>
      <c r="B43" s="50"/>
      <c r="C43" s="50"/>
      <c r="D43" s="51"/>
      <c r="E43" s="51"/>
      <c r="F43" s="52"/>
    </row>
    <row r="44" spans="1:6" ht="15.75" x14ac:dyDescent="0.25">
      <c r="A44" s="49"/>
      <c r="B44" s="50"/>
      <c r="C44" s="50"/>
      <c r="D44" s="51"/>
      <c r="E44" s="51"/>
      <c r="F44" s="52"/>
    </row>
    <row r="45" spans="1:6" ht="15.75" x14ac:dyDescent="0.25">
      <c r="A45" s="55"/>
      <c r="B45" s="56"/>
      <c r="C45" s="56"/>
      <c r="D45" s="53"/>
      <c r="E45" s="57"/>
      <c r="F45" s="58"/>
    </row>
    <row r="46" spans="1:6" ht="16.5" thickBot="1" x14ac:dyDescent="0.3">
      <c r="A46" s="49"/>
      <c r="B46" s="50"/>
      <c r="C46" s="50"/>
      <c r="D46" s="51"/>
      <c r="E46" s="51"/>
      <c r="F46" s="52"/>
    </row>
    <row r="47" spans="1:6" ht="16.5" thickBot="1" x14ac:dyDescent="0.3">
      <c r="A47" s="55"/>
      <c r="B47" s="56"/>
      <c r="C47" s="56"/>
      <c r="D47" s="59"/>
      <c r="E47" s="60"/>
      <c r="F47" s="61"/>
    </row>
    <row r="48" spans="1:6" ht="16.5" thickBot="1" x14ac:dyDescent="0.3">
      <c r="A48" s="62"/>
      <c r="B48" s="63"/>
      <c r="C48" s="63"/>
      <c r="D48" s="64"/>
      <c r="E48" s="64"/>
      <c r="F48" s="64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pane xSplit="1" ySplit="4" topLeftCell="F20" activePane="bottomRight" state="frozen"/>
      <selection pane="topRight" activeCell="B1" sqref="B1"/>
      <selection pane="bottomLeft" activeCell="A5" sqref="A5"/>
      <selection pane="bottomRight" activeCell="G36" sqref="G36"/>
    </sheetView>
  </sheetViews>
  <sheetFormatPr defaultRowHeight="15" x14ac:dyDescent="0.25"/>
  <cols>
    <col min="1" max="1" width="43" style="1" customWidth="1"/>
    <col min="2" max="3" width="17.28515625" style="1" customWidth="1"/>
    <col min="4" max="4" width="18.28515625" style="1" bestFit="1" customWidth="1"/>
    <col min="5" max="6" width="17.42578125" style="1" bestFit="1" customWidth="1"/>
    <col min="7" max="7" width="17.7109375" style="1" bestFit="1" customWidth="1"/>
    <col min="8" max="16384" width="9.140625" style="1"/>
  </cols>
  <sheetData>
    <row r="1" spans="1:7" ht="18.75" x14ac:dyDescent="0.3">
      <c r="A1" s="5" t="s">
        <v>0</v>
      </c>
      <c r="B1" s="5"/>
      <c r="C1" s="5"/>
    </row>
    <row r="2" spans="1:7" ht="15.75" x14ac:dyDescent="0.25">
      <c r="A2" s="65" t="s">
        <v>82</v>
      </c>
    </row>
    <row r="3" spans="1:7" ht="15.75" thickBot="1" x14ac:dyDescent="0.3">
      <c r="A3" s="3" t="s">
        <v>65</v>
      </c>
    </row>
    <row r="4" spans="1:7" x14ac:dyDescent="0.25">
      <c r="A4" s="8"/>
      <c r="B4" s="9">
        <v>2013</v>
      </c>
      <c r="C4" s="9">
        <v>2014</v>
      </c>
      <c r="D4" s="10">
        <v>2015</v>
      </c>
      <c r="E4" s="10">
        <v>2016</v>
      </c>
      <c r="F4" s="11">
        <v>2017</v>
      </c>
      <c r="G4" s="1">
        <v>2018</v>
      </c>
    </row>
    <row r="5" spans="1:7" x14ac:dyDescent="0.25">
      <c r="A5" s="36" t="s">
        <v>83</v>
      </c>
      <c r="B5" s="86"/>
      <c r="C5" s="86"/>
      <c r="D5" s="87"/>
      <c r="E5" s="87"/>
      <c r="F5" s="88"/>
      <c r="G5" s="89"/>
    </row>
    <row r="6" spans="1:7" x14ac:dyDescent="0.25">
      <c r="A6" s="12" t="s">
        <v>50</v>
      </c>
      <c r="B6" s="14">
        <v>-16222911</v>
      </c>
      <c r="C6" s="14">
        <v>-40041753</v>
      </c>
      <c r="D6" s="90" t="s">
        <v>15</v>
      </c>
      <c r="E6" s="90" t="s">
        <v>15</v>
      </c>
      <c r="F6" s="91">
        <v>-36094391</v>
      </c>
      <c r="G6" s="89"/>
    </row>
    <row r="7" spans="1:7" x14ac:dyDescent="0.25">
      <c r="A7" s="12" t="s">
        <v>51</v>
      </c>
      <c r="B7" s="14">
        <v>1313502445</v>
      </c>
      <c r="C7" s="14">
        <v>1685527593</v>
      </c>
      <c r="D7" s="90">
        <v>1589768074</v>
      </c>
      <c r="E7" s="90">
        <v>1591314924</v>
      </c>
      <c r="F7" s="91">
        <v>1700771241</v>
      </c>
      <c r="G7" s="89">
        <v>2142999082</v>
      </c>
    </row>
    <row r="8" spans="1:7" x14ac:dyDescent="0.25">
      <c r="A8" s="12" t="s">
        <v>52</v>
      </c>
      <c r="B8" s="14"/>
      <c r="C8" s="14"/>
      <c r="D8" s="90">
        <v>-15822665</v>
      </c>
      <c r="E8" s="90">
        <v>-17681187</v>
      </c>
      <c r="F8" s="91" t="s">
        <v>15</v>
      </c>
      <c r="G8" s="89">
        <v>-47232201</v>
      </c>
    </row>
    <row r="9" spans="1:7" x14ac:dyDescent="0.25">
      <c r="A9" s="12" t="s">
        <v>53</v>
      </c>
      <c r="B9" s="14">
        <v>-1235165002</v>
      </c>
      <c r="C9" s="14">
        <v>-1635300990</v>
      </c>
      <c r="D9" s="90">
        <v>-1562687401</v>
      </c>
      <c r="E9" s="90">
        <v>-1569060433</v>
      </c>
      <c r="F9" s="91">
        <v>-1633343355</v>
      </c>
      <c r="G9" s="89">
        <v>-2060383239</v>
      </c>
    </row>
    <row r="10" spans="1:7" x14ac:dyDescent="0.25">
      <c r="A10" s="17"/>
      <c r="B10" s="18">
        <f>SUM(B6:B9)</f>
        <v>62114532</v>
      </c>
      <c r="C10" s="18">
        <f t="shared" ref="C10:G10" si="0">SUM(C6:C9)</f>
        <v>10184850</v>
      </c>
      <c r="D10" s="18">
        <f t="shared" si="0"/>
        <v>11258008</v>
      </c>
      <c r="E10" s="18">
        <f t="shared" si="0"/>
        <v>4573304</v>
      </c>
      <c r="F10" s="18">
        <f t="shared" si="0"/>
        <v>31333495</v>
      </c>
      <c r="G10" s="18">
        <f t="shared" si="0"/>
        <v>35383642</v>
      </c>
    </row>
    <row r="11" spans="1:7" x14ac:dyDescent="0.25">
      <c r="A11" s="36" t="s">
        <v>84</v>
      </c>
      <c r="B11" s="18"/>
      <c r="C11" s="18"/>
      <c r="D11" s="92"/>
      <c r="E11" s="92"/>
      <c r="F11" s="93"/>
      <c r="G11" s="89"/>
    </row>
    <row r="12" spans="1:7" x14ac:dyDescent="0.25">
      <c r="A12" s="12" t="s">
        <v>54</v>
      </c>
      <c r="B12" s="14">
        <f>-22995045-20500000</f>
        <v>-43495045</v>
      </c>
      <c r="C12" s="14">
        <v>-19989220</v>
      </c>
      <c r="D12" s="90">
        <v>-2646341</v>
      </c>
      <c r="E12" s="90">
        <v>-4125593</v>
      </c>
      <c r="F12" s="91">
        <v>-1549767</v>
      </c>
      <c r="G12" s="89">
        <v>-18324280</v>
      </c>
    </row>
    <row r="13" spans="1:7" x14ac:dyDescent="0.25">
      <c r="A13" s="12" t="s">
        <v>55</v>
      </c>
      <c r="B13" s="14"/>
      <c r="C13" s="14"/>
      <c r="D13" s="90">
        <v>-15280283</v>
      </c>
      <c r="E13" s="90" t="s">
        <v>15</v>
      </c>
      <c r="F13" s="91" t="s">
        <v>15</v>
      </c>
      <c r="G13" s="89"/>
    </row>
    <row r="14" spans="1:7" x14ac:dyDescent="0.25">
      <c r="A14" s="12" t="s">
        <v>56</v>
      </c>
      <c r="B14" s="14">
        <v>-50945985</v>
      </c>
      <c r="C14" s="14">
        <v>-110179262</v>
      </c>
      <c r="D14" s="90" t="s">
        <v>15</v>
      </c>
      <c r="E14" s="90">
        <v>-15031195</v>
      </c>
      <c r="F14" s="91">
        <v>-21664876</v>
      </c>
      <c r="G14" s="89">
        <v>-10572590</v>
      </c>
    </row>
    <row r="15" spans="1:7" x14ac:dyDescent="0.25">
      <c r="A15" s="12" t="s">
        <v>57</v>
      </c>
      <c r="B15" s="14">
        <v>56885436</v>
      </c>
      <c r="C15" s="14">
        <v>66578593</v>
      </c>
      <c r="D15" s="90">
        <v>36347808</v>
      </c>
      <c r="E15" s="90">
        <v>36542551</v>
      </c>
      <c r="F15" s="91">
        <v>26209674</v>
      </c>
      <c r="G15" s="89">
        <v>31068069</v>
      </c>
    </row>
    <row r="16" spans="1:7" x14ac:dyDescent="0.25">
      <c r="A16" s="12" t="s">
        <v>58</v>
      </c>
      <c r="B16" s="14">
        <v>-88606147</v>
      </c>
      <c r="C16" s="14">
        <v>-152391811</v>
      </c>
      <c r="D16" s="90">
        <v>32556721</v>
      </c>
      <c r="E16" s="90">
        <v>-66299341</v>
      </c>
      <c r="F16" s="91">
        <v>49483082</v>
      </c>
      <c r="G16" s="89">
        <v>42965735</v>
      </c>
    </row>
    <row r="17" spans="1:7" x14ac:dyDescent="0.25">
      <c r="A17" s="12" t="s">
        <v>59</v>
      </c>
      <c r="B17" s="14">
        <v>11990169</v>
      </c>
      <c r="C17" s="14">
        <v>15745385</v>
      </c>
      <c r="D17" s="90">
        <v>22832158</v>
      </c>
      <c r="E17" s="90">
        <v>27582677</v>
      </c>
      <c r="F17" s="91">
        <v>22725499</v>
      </c>
      <c r="G17" s="89">
        <v>19292750</v>
      </c>
    </row>
    <row r="18" spans="1:7" x14ac:dyDescent="0.25">
      <c r="A18" s="12" t="s">
        <v>60</v>
      </c>
      <c r="B18" s="14">
        <v>48074774</v>
      </c>
      <c r="C18" s="14">
        <v>48357841</v>
      </c>
      <c r="D18" s="90">
        <v>55466370</v>
      </c>
      <c r="E18" s="90">
        <v>51286635</v>
      </c>
      <c r="F18" s="91">
        <v>45587926</v>
      </c>
      <c r="G18" s="89">
        <v>49048736</v>
      </c>
    </row>
    <row r="19" spans="1:7" x14ac:dyDescent="0.25">
      <c r="A19" s="17"/>
      <c r="B19" s="18">
        <f>SUM(B12:B18)</f>
        <v>-66096798</v>
      </c>
      <c r="C19" s="18">
        <f t="shared" ref="C19:G19" si="1">SUM(C12:C18)</f>
        <v>-151878474</v>
      </c>
      <c r="D19" s="18">
        <f t="shared" si="1"/>
        <v>129276433</v>
      </c>
      <c r="E19" s="18">
        <f t="shared" si="1"/>
        <v>29955734</v>
      </c>
      <c r="F19" s="18">
        <f t="shared" si="1"/>
        <v>120791538</v>
      </c>
      <c r="G19" s="18">
        <f t="shared" si="1"/>
        <v>113478420</v>
      </c>
    </row>
    <row r="20" spans="1:7" x14ac:dyDescent="0.25">
      <c r="A20" s="36" t="s">
        <v>85</v>
      </c>
      <c r="B20" s="18"/>
      <c r="C20" s="18"/>
      <c r="D20" s="92"/>
      <c r="E20" s="92"/>
      <c r="F20" s="93"/>
      <c r="G20" s="89"/>
    </row>
    <row r="21" spans="1:7" x14ac:dyDescent="0.25">
      <c r="A21" s="12" t="s">
        <v>61</v>
      </c>
      <c r="B21" s="14">
        <v>-26063798</v>
      </c>
      <c r="C21" s="14">
        <v>-66190880</v>
      </c>
      <c r="D21" s="90">
        <v>-55600339</v>
      </c>
      <c r="E21" s="90">
        <v>-55600339</v>
      </c>
      <c r="F21" s="91">
        <v>-55600339</v>
      </c>
      <c r="G21" s="89">
        <v>-75894461</v>
      </c>
    </row>
    <row r="22" spans="1:7" x14ac:dyDescent="0.25">
      <c r="A22" s="12" t="s">
        <v>62</v>
      </c>
      <c r="B22" s="14">
        <v>-36943743</v>
      </c>
      <c r="C22" s="14">
        <v>173972146</v>
      </c>
      <c r="D22" s="90">
        <v>-31225386</v>
      </c>
      <c r="E22" s="90">
        <v>-8900889</v>
      </c>
      <c r="F22" s="91">
        <v>-61989813</v>
      </c>
      <c r="G22" s="89">
        <v>52993530</v>
      </c>
    </row>
    <row r="23" spans="1:7" x14ac:dyDescent="0.25">
      <c r="A23" s="17"/>
      <c r="B23" s="18">
        <f>B21+B22</f>
        <v>-63007541</v>
      </c>
      <c r="C23" s="18">
        <f t="shared" ref="C23:G23" si="2">C21+C22</f>
        <v>107781266</v>
      </c>
      <c r="D23" s="18">
        <f t="shared" si="2"/>
        <v>-86825725</v>
      </c>
      <c r="E23" s="18">
        <f t="shared" si="2"/>
        <v>-64501228</v>
      </c>
      <c r="F23" s="18">
        <f t="shared" si="2"/>
        <v>-117590152</v>
      </c>
      <c r="G23" s="18">
        <f t="shared" si="2"/>
        <v>-22900931</v>
      </c>
    </row>
    <row r="24" spans="1:7" x14ac:dyDescent="0.25">
      <c r="A24" s="17"/>
      <c r="B24" s="18"/>
      <c r="C24" s="18"/>
      <c r="D24" s="92"/>
      <c r="E24" s="92"/>
      <c r="F24" s="93"/>
      <c r="G24" s="89"/>
    </row>
    <row r="25" spans="1:7" x14ac:dyDescent="0.25">
      <c r="A25" s="3" t="s">
        <v>86</v>
      </c>
      <c r="B25" s="18">
        <f>B23+B19+B10</f>
        <v>-66989807</v>
      </c>
      <c r="C25" s="18">
        <f t="shared" ref="C25:G25" si="3">C23+C19+C10</f>
        <v>-33912358</v>
      </c>
      <c r="D25" s="18">
        <f t="shared" si="3"/>
        <v>53708716</v>
      </c>
      <c r="E25" s="18">
        <f t="shared" si="3"/>
        <v>-29972190</v>
      </c>
      <c r="F25" s="18">
        <f t="shared" si="3"/>
        <v>34534881</v>
      </c>
      <c r="G25" s="18">
        <f t="shared" si="3"/>
        <v>125961131</v>
      </c>
    </row>
    <row r="26" spans="1:7" x14ac:dyDescent="0.25">
      <c r="A26" s="71" t="s">
        <v>87</v>
      </c>
      <c r="B26" s="14">
        <v>629549228</v>
      </c>
      <c r="C26" s="14">
        <v>562559420</v>
      </c>
      <c r="D26" s="90">
        <v>528647063</v>
      </c>
      <c r="E26" s="90">
        <v>582355779</v>
      </c>
      <c r="F26" s="91">
        <v>552383589</v>
      </c>
      <c r="G26" s="89">
        <v>586918464</v>
      </c>
    </row>
    <row r="27" spans="1:7" x14ac:dyDescent="0.25">
      <c r="A27" s="36" t="s">
        <v>88</v>
      </c>
      <c r="B27" s="18">
        <f>B26+B25</f>
        <v>562559421</v>
      </c>
      <c r="C27" s="18">
        <f t="shared" ref="C27:G27" si="4">C26+C25</f>
        <v>528647062</v>
      </c>
      <c r="D27" s="18">
        <f t="shared" si="4"/>
        <v>582355779</v>
      </c>
      <c r="E27" s="18">
        <f t="shared" si="4"/>
        <v>552383589</v>
      </c>
      <c r="F27" s="18">
        <f t="shared" si="4"/>
        <v>586918470</v>
      </c>
      <c r="G27" s="18">
        <f t="shared" si="4"/>
        <v>712879595</v>
      </c>
    </row>
    <row r="28" spans="1:7" x14ac:dyDescent="0.25">
      <c r="A28" s="70"/>
      <c r="B28" s="21"/>
      <c r="C28" s="21"/>
      <c r="D28" s="19"/>
      <c r="E28" s="19"/>
      <c r="F28" s="35"/>
    </row>
    <row r="29" spans="1:7" ht="15.75" thickBot="1" x14ac:dyDescent="0.3">
      <c r="A29" s="36" t="s">
        <v>89</v>
      </c>
      <c r="B29" s="25">
        <f>B10/('1'!B8/10)</f>
        <v>1.1730190775526779</v>
      </c>
      <c r="C29" s="25">
        <f>C10/('1'!C8/10)</f>
        <v>0.1831796385270241</v>
      </c>
      <c r="D29" s="25">
        <f>D10/('1'!D8/10)</f>
        <v>0.20248092372242552</v>
      </c>
      <c r="E29" s="25">
        <f>E10/('1'!E8/10)</f>
        <v>8.2253167557125861E-2</v>
      </c>
      <c r="F29" s="25">
        <f>F10/('1'!F8/10)</f>
        <v>0.53671299189598964</v>
      </c>
      <c r="G29" s="25">
        <f>G10/('1'!G8/10)</f>
        <v>0.57722681763808581</v>
      </c>
    </row>
    <row r="30" spans="1:7" ht="15.75" x14ac:dyDescent="0.25">
      <c r="A30" s="36" t="s">
        <v>90</v>
      </c>
      <c r="B30" s="73">
        <v>52952704</v>
      </c>
      <c r="C30" s="73">
        <v>55600339</v>
      </c>
      <c r="D30" s="73">
        <v>55600339</v>
      </c>
      <c r="E30" s="73">
        <v>55600339</v>
      </c>
      <c r="F30" s="73">
        <v>58380355</v>
      </c>
      <c r="G30" s="73">
        <f>'1'!G8/10</f>
        <v>61299373</v>
      </c>
    </row>
    <row r="31" spans="1:7" ht="15.75" x14ac:dyDescent="0.25">
      <c r="A31" s="76"/>
      <c r="B31" s="77"/>
      <c r="C31" s="77"/>
      <c r="D31" s="78"/>
      <c r="E31" s="78"/>
      <c r="F31" s="79"/>
    </row>
    <row r="32" spans="1:7" ht="15.75" x14ac:dyDescent="0.25">
      <c r="A32" s="72"/>
      <c r="B32" s="73"/>
      <c r="C32" s="73"/>
      <c r="D32" s="74"/>
      <c r="E32" s="74"/>
      <c r="F32" s="75"/>
    </row>
    <row r="33" spans="1:6" ht="16.5" thickBot="1" x14ac:dyDescent="0.3">
      <c r="A33" s="80"/>
      <c r="B33" s="81"/>
      <c r="C33" s="81"/>
      <c r="D33" s="82"/>
      <c r="E33" s="82"/>
      <c r="F33" s="8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2020-04-12T05:58:06Z</dcterms:modified>
</cp:coreProperties>
</file>