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8940" activeTab="2"/>
  </bookViews>
  <sheets>
    <sheet name="1" sheetId="1" r:id="rId1"/>
    <sheet name="2" sheetId="2" r:id="rId2"/>
    <sheet name="3" sheetId="3" r:id="rId3"/>
  </sheets>
  <calcPr calcId="162913"/>
</workbook>
</file>

<file path=xl/calcChain.xml><?xml version="1.0" encoding="utf-8"?>
<calcChain xmlns="http://schemas.openxmlformats.org/spreadsheetml/2006/main">
  <c r="G22" i="1" l="1"/>
  <c r="C31" i="3"/>
  <c r="D31" i="3"/>
  <c r="E31" i="3"/>
  <c r="F31" i="3"/>
  <c r="C29" i="3"/>
  <c r="D29" i="3"/>
  <c r="E29" i="3"/>
  <c r="F29" i="3"/>
  <c r="C27" i="3"/>
  <c r="D27" i="3"/>
  <c r="E27" i="3"/>
  <c r="F27" i="3"/>
  <c r="G27" i="3"/>
  <c r="C22" i="3"/>
  <c r="D22" i="3"/>
  <c r="E22" i="3"/>
  <c r="F22" i="3"/>
  <c r="G22" i="3"/>
  <c r="C12" i="3"/>
  <c r="D12" i="3"/>
  <c r="E12" i="3"/>
  <c r="F12" i="3"/>
  <c r="G12" i="3"/>
  <c r="C35" i="3"/>
  <c r="D35" i="3"/>
  <c r="E35" i="3"/>
  <c r="F35" i="3"/>
  <c r="B35" i="3"/>
  <c r="C26" i="2"/>
  <c r="D26" i="2"/>
  <c r="E26" i="2"/>
  <c r="F26" i="2"/>
  <c r="B26" i="2"/>
  <c r="C8" i="2"/>
  <c r="D8" i="2"/>
  <c r="E8" i="2"/>
  <c r="F8" i="2"/>
  <c r="G8" i="2"/>
  <c r="G59" i="1"/>
  <c r="G35" i="3" s="1"/>
  <c r="G47" i="1"/>
  <c r="G38" i="1"/>
  <c r="G25" i="1"/>
  <c r="G6" i="1"/>
  <c r="G26" i="2" l="1"/>
  <c r="G56" i="1"/>
  <c r="G35" i="1"/>
  <c r="G29" i="3"/>
  <c r="G31" i="3" s="1"/>
  <c r="C59" i="1"/>
  <c r="D59" i="1"/>
  <c r="E59" i="1"/>
  <c r="F59" i="1"/>
  <c r="B59" i="1"/>
  <c r="G57" i="1" l="1"/>
  <c r="C47" i="1"/>
  <c r="B27" i="3" l="1"/>
  <c r="B47" i="1"/>
  <c r="F22" i="1"/>
  <c r="B12" i="3" l="1"/>
  <c r="B34" i="3" s="1"/>
  <c r="C34" i="3"/>
  <c r="D34" i="3"/>
  <c r="E34" i="3"/>
  <c r="G34" i="3"/>
  <c r="F34" i="3"/>
  <c r="B22" i="3"/>
  <c r="F38" i="1"/>
  <c r="F47" i="1"/>
  <c r="F58" i="1" s="1"/>
  <c r="B25" i="1"/>
  <c r="C25" i="1"/>
  <c r="D25" i="1"/>
  <c r="E25" i="1"/>
  <c r="F25" i="1"/>
  <c r="B6" i="1"/>
  <c r="C6" i="1"/>
  <c r="D6" i="1"/>
  <c r="E6" i="1"/>
  <c r="F6" i="1"/>
  <c r="B38" i="1"/>
  <c r="C38" i="1"/>
  <c r="D38" i="1"/>
  <c r="E38" i="1"/>
  <c r="B58" i="1"/>
  <c r="C58" i="1"/>
  <c r="D47" i="1"/>
  <c r="D58" i="1" s="1"/>
  <c r="E47" i="1"/>
  <c r="E58" i="1" s="1"/>
  <c r="G58" i="1"/>
  <c r="G11" i="2"/>
  <c r="G20" i="2" s="1"/>
  <c r="G23" i="2" s="1"/>
  <c r="G25" i="2" s="1"/>
  <c r="B8" i="2"/>
  <c r="B11" i="2" s="1"/>
  <c r="B20" i="2" s="1"/>
  <c r="B23" i="2" s="1"/>
  <c r="B25" i="2" s="1"/>
  <c r="C11" i="2"/>
  <c r="C20" i="2" s="1"/>
  <c r="C23" i="2" s="1"/>
  <c r="C25" i="2" s="1"/>
  <c r="D11" i="2"/>
  <c r="D20" i="2" s="1"/>
  <c r="D23" i="2" s="1"/>
  <c r="D25" i="2" s="1"/>
  <c r="E11" i="2"/>
  <c r="E20" i="2" s="1"/>
  <c r="E23" i="2" s="1"/>
  <c r="E25" i="2" s="1"/>
  <c r="F11" i="2"/>
  <c r="F20" i="2" s="1"/>
  <c r="F23" i="2" s="1"/>
  <c r="F25" i="2" s="1"/>
  <c r="E35" i="1" l="1"/>
  <c r="F35" i="1"/>
  <c r="D35" i="1"/>
  <c r="B35" i="1"/>
  <c r="B57" i="1" s="1"/>
  <c r="C35" i="1"/>
  <c r="D56" i="1"/>
  <c r="C56" i="1"/>
  <c r="F56" i="1"/>
  <c r="E56" i="1"/>
  <c r="B56" i="1"/>
  <c r="B29" i="3"/>
  <c r="B31" i="3" s="1"/>
  <c r="D57" i="1" l="1"/>
  <c r="F57" i="1"/>
  <c r="C57" i="1"/>
  <c r="E57" i="1"/>
</calcChain>
</file>

<file path=xl/sharedStrings.xml><?xml version="1.0" encoding="utf-8"?>
<sst xmlns="http://schemas.openxmlformats.org/spreadsheetml/2006/main" count="92" uniqueCount="88">
  <si>
    <t>Operating Expenses</t>
  </si>
  <si>
    <t xml:space="preserve">Acquisition of Fixed Assets </t>
  </si>
  <si>
    <t>Reinsurance premium</t>
  </si>
  <si>
    <t>Net Premium</t>
  </si>
  <si>
    <t>Interest, dividend and rents</t>
  </si>
  <si>
    <t>Other income</t>
  </si>
  <si>
    <t>Expenses</t>
  </si>
  <si>
    <t>Claims under policies</t>
  </si>
  <si>
    <t>Commissions</t>
  </si>
  <si>
    <t xml:space="preserve">Reserve for unexpired risk </t>
  </si>
  <si>
    <t>Decrease in Diminution in Value of Investment</t>
  </si>
  <si>
    <t>Income Tax Provision</t>
  </si>
  <si>
    <t>Paid Up Capital</t>
  </si>
  <si>
    <t>Dividend equalisation reserve</t>
  </si>
  <si>
    <t xml:space="preserve">Fair Value Change Account </t>
  </si>
  <si>
    <t>Retained Earnings (DLIC Securities)</t>
  </si>
  <si>
    <t>Estimated liabilities in respect of outstanding claims, whether due or intimated</t>
  </si>
  <si>
    <t>Amount due to other persons or bodies carrying on
insurance business</t>
  </si>
  <si>
    <t>Sundry creditors</t>
  </si>
  <si>
    <t xml:space="preserve">Provision for doubtful debts </t>
  </si>
  <si>
    <t>Premium deposits</t>
  </si>
  <si>
    <t xml:space="preserve">Shares listed on stock exchanges </t>
  </si>
  <si>
    <t>Debentures and bonds</t>
  </si>
  <si>
    <t>Mutual fund</t>
  </si>
  <si>
    <t>Central Depository Bangladesh Ltd.</t>
  </si>
  <si>
    <t>Investment property</t>
  </si>
  <si>
    <t xml:space="preserve">Other loans </t>
  </si>
  <si>
    <t>Loan</t>
  </si>
  <si>
    <t>DSE Membership</t>
  </si>
  <si>
    <t>Preliminary Expenses</t>
  </si>
  <si>
    <t>Agents’ balance</t>
  </si>
  <si>
    <t>Outstanding premium</t>
  </si>
  <si>
    <t>Interest, dividends and rents accruing but not due</t>
  </si>
  <si>
    <t>Advances and deposits</t>
  </si>
  <si>
    <t>Sundry debtors</t>
  </si>
  <si>
    <t>Cash and bank balances</t>
  </si>
  <si>
    <t>Stamps, printing and stationery in hand</t>
  </si>
  <si>
    <t>Life Insurance Fund</t>
  </si>
  <si>
    <t>Collection from premium</t>
  </si>
  <si>
    <t>Other income received</t>
  </si>
  <si>
    <t>Payment for operating activities</t>
  </si>
  <si>
    <t>Re-insurance premium paid</t>
  </si>
  <si>
    <t>Claim paid</t>
  </si>
  <si>
    <t xml:space="preserve">Source tax (income tax) deducted </t>
  </si>
  <si>
    <t>Investment made</t>
  </si>
  <si>
    <t>Proceeds from sale of fixed assets</t>
  </si>
  <si>
    <t xml:space="preserve">Loan paid against policies </t>
  </si>
  <si>
    <t>Interest, dividends &amp; rents received</t>
  </si>
  <si>
    <t xml:space="preserve">Other loans realized </t>
  </si>
  <si>
    <t>Dividend Paid</t>
  </si>
  <si>
    <t>PRAGATI  LIFE INSURANCE COMPANY LIMITED</t>
  </si>
  <si>
    <t>PRAGATI LIFE INSURANCE COMPANY LIMITED</t>
  </si>
  <si>
    <t>VIPB Accelerated Income Unit Fund</t>
  </si>
  <si>
    <t>UFS Pagati Life Unit Fund</t>
  </si>
  <si>
    <t>Invesment in shares</t>
  </si>
  <si>
    <t>Fair value change A/C</t>
  </si>
  <si>
    <t xml:space="preserve">Statutory deposit with Bangladesh Bank </t>
  </si>
  <si>
    <t xml:space="preserve">Bangladesh Govt. Treasury Bond </t>
  </si>
  <si>
    <t>Fraction Share Sold</t>
  </si>
  <si>
    <t>Balance Sheet</t>
  </si>
  <si>
    <t>As at year end</t>
  </si>
  <si>
    <t>Assets</t>
  </si>
  <si>
    <t>Non Current Assets</t>
  </si>
  <si>
    <t xml:space="preserve">Fixed Assets </t>
  </si>
  <si>
    <t>Current Assets</t>
  </si>
  <si>
    <t>Liabilities and Capital</t>
  </si>
  <si>
    <t>Liabilities</t>
  </si>
  <si>
    <t>Shareholders’ Equity</t>
  </si>
  <si>
    <t>Non-controlling interest</t>
  </si>
  <si>
    <t>Net assets value per share</t>
  </si>
  <si>
    <t>Shares to calculate NAVPS</t>
  </si>
  <si>
    <t>Income Statement</t>
  </si>
  <si>
    <t>Gross Premium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</si>
  <si>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</si>
  <si>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</si>
  <si>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</si>
  <si>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</si>
  <si>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</si>
  <si>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</si>
  <si>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</si>
  <si>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</si>
  <si>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</si>
  <si>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</si>
  <si>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</si>
  <si>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</si>
  <si>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</si>
  <si>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</si>
  <si>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HFAML Unit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</si>
</sst>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15" fontId="3" fillId="0" borderId="0" xfId="0" applyNumberFormat="1" applyFont="1"/>
    <xf numFmtId="0" fontId="2" fillId="0" borderId="0" xfId="0" applyFont="1"/>
    <xf numFmtId="3" fontId="2" fillId="0" borderId="0" xfId="0" applyNumberFormat="1" applyFont="1"/>
    <xf numFmtId="3" fontId="0" fillId="0" borderId="0" xfId="0" applyNumberFormat="1"/>
    <xf numFmtId="0" fontId="0" fillId="0" borderId="0" xfId="0" applyFont="1"/>
    <xf numFmtId="2" fontId="2" fillId="0" borderId="0" xfId="0" applyNumberFormat="1" applyFont="1"/>
    <xf numFmtId="3" fontId="2" fillId="0" borderId="0" xfId="0" applyNumberFormat="1" applyFont="1" applyBorder="1"/>
    <xf numFmtId="0" fontId="2" fillId="0" borderId="0" xfId="0" applyFont="1" applyBorder="1"/>
    <xf numFmtId="2" fontId="2" fillId="0" borderId="1" xfId="0" applyNumberFormat="1" applyFont="1" applyBorder="1"/>
    <xf numFmtId="0" fontId="0" fillId="0" borderId="0" xfId="0" applyBorder="1"/>
    <xf numFmtId="164" fontId="0" fillId="0" borderId="0" xfId="1" applyNumberFormat="1" applyFont="1"/>
    <xf numFmtId="164" fontId="2" fillId="0" borderId="2" xfId="1" applyNumberFormat="1" applyFont="1" applyBorder="1"/>
    <xf numFmtId="0" fontId="0" fillId="0" borderId="0" xfId="0" applyAlignment="1">
      <alignment wrapText="1"/>
    </xf>
    <xf numFmtId="164" fontId="4" fillId="0" borderId="2" xfId="1" applyNumberFormat="1" applyFont="1" applyBorder="1"/>
    <xf numFmtId="164" fontId="2" fillId="0" borderId="0" xfId="1" applyNumberFormat="1" applyFont="1"/>
    <xf numFmtId="164" fontId="3" fillId="0" borderId="0" xfId="1" applyNumberFormat="1" applyFont="1"/>
    <xf numFmtId="164" fontId="5" fillId="0" borderId="0" xfId="1" applyNumberFormat="1" applyFont="1"/>
    <xf numFmtId="0" fontId="5" fillId="0" borderId="0" xfId="0" applyFont="1"/>
    <xf numFmtId="164" fontId="3" fillId="0" borderId="0" xfId="0" applyNumberFormat="1" applyFont="1"/>
    <xf numFmtId="0" fontId="0" fillId="0" borderId="0" xfId="0" applyFont="1" applyAlignment="1">
      <alignment wrapText="1"/>
    </xf>
    <xf numFmtId="164" fontId="0" fillId="0" borderId="0" xfId="1" applyNumberFormat="1" applyFont="1" applyBorder="1"/>
    <xf numFmtId="164" fontId="1" fillId="0" borderId="0" xfId="1" applyNumberFormat="1" applyFont="1"/>
    <xf numFmtId="0" fontId="3" fillId="0" borderId="0" xfId="0" applyNumberFormat="1" applyFont="1"/>
    <xf numFmtId="0" fontId="2" fillId="0" borderId="3" xfId="0" applyFont="1" applyBorder="1" applyAlignment="1">
      <alignment horizontal="left"/>
    </xf>
    <xf numFmtId="0" fontId="6" fillId="0" borderId="0" xfId="0" applyFont="1"/>
    <xf numFmtId="0" fontId="3" fillId="0" borderId="3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2" fillId="0" borderId="3" xfId="0" applyFont="1" applyBorder="1"/>
    <xf numFmtId="164" fontId="0" fillId="0" borderId="0" xfId="0" applyNumberFormat="1"/>
    <xf numFmtId="0" fontId="3" fillId="0" borderId="3" xfId="0" applyFont="1" applyBorder="1"/>
    <xf numFmtId="0" fontId="2" fillId="0" borderId="4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workbookViewId="0">
      <pane xSplit="1" ySplit="4" topLeftCell="B41" activePane="bottomRight" state="frozen"/>
      <selection pane="topRight" activeCell="B1" sqref="B1"/>
      <selection pane="bottomLeft" activeCell="A6" sqref="A6"/>
      <selection pane="bottomRight" activeCell="G48" sqref="G48"/>
    </sheetView>
  </sheetViews>
  <sheetFormatPr defaultRowHeight="15" x14ac:dyDescent="0.25"/>
  <cols>
    <col min="1" max="1" width="51.875" bestFit="1" customWidth="1"/>
    <col min="2" max="3" width="18" bestFit="1" customWidth="1"/>
    <col min="4" max="4" width="14.25" bestFit="1" customWidth="1"/>
    <col min="5" max="5" width="13.875" bestFit="1" customWidth="1"/>
    <col min="6" max="6" width="14.625" bestFit="1" customWidth="1"/>
    <col min="7" max="7" width="14.25" bestFit="1" customWidth="1"/>
  </cols>
  <sheetData>
    <row r="1" spans="1:9" ht="15.75" x14ac:dyDescent="0.25">
      <c r="A1" s="1" t="s">
        <v>50</v>
      </c>
    </row>
    <row r="2" spans="1:9" ht="15.75" x14ac:dyDescent="0.25">
      <c r="A2" s="1" t="s">
        <v>59</v>
      </c>
    </row>
    <row r="3" spans="1:9" ht="15.75" x14ac:dyDescent="0.25">
      <c r="A3" s="1" t="s">
        <v>60</v>
      </c>
    </row>
    <row r="4" spans="1:9" ht="15.75" x14ac:dyDescent="0.25">
      <c r="B4" s="24">
        <v>2013</v>
      </c>
      <c r="C4" s="24">
        <v>2014</v>
      </c>
      <c r="D4" s="24">
        <v>2015</v>
      </c>
      <c r="E4" s="24">
        <v>2016</v>
      </c>
      <c r="F4" s="24">
        <v>2017</v>
      </c>
      <c r="G4" s="24">
        <v>2018</v>
      </c>
      <c r="H4" s="24"/>
      <c r="I4" s="24"/>
    </row>
    <row r="5" spans="1:9" x14ac:dyDescent="0.25">
      <c r="A5" s="25" t="s">
        <v>61</v>
      </c>
    </row>
    <row r="6" spans="1:9" x14ac:dyDescent="0.25">
      <c r="A6" s="26" t="s">
        <v>62</v>
      </c>
      <c r="B6" s="16">
        <f t="shared" ref="B6:G6" si="0">SUM(B7:B18)</f>
        <v>1707613215</v>
      </c>
      <c r="C6" s="16">
        <f t="shared" si="0"/>
        <v>2092529406</v>
      </c>
      <c r="D6" s="16">
        <f t="shared" si="0"/>
        <v>2446288105</v>
      </c>
      <c r="E6" s="16">
        <f t="shared" si="0"/>
        <v>2601659519</v>
      </c>
      <c r="F6" s="16">
        <f t="shared" si="0"/>
        <v>2758591449</v>
      </c>
      <c r="G6" s="16">
        <f t="shared" si="0"/>
        <v>2658276231</v>
      </c>
    </row>
    <row r="7" spans="1:9" x14ac:dyDescent="0.25">
      <c r="A7" t="s">
        <v>56</v>
      </c>
      <c r="B7" s="12">
        <v>19000000</v>
      </c>
      <c r="C7" s="12">
        <v>19000000</v>
      </c>
      <c r="D7" s="12">
        <v>19000000</v>
      </c>
      <c r="E7" s="12">
        <v>19000000</v>
      </c>
      <c r="F7" s="12">
        <v>19000000</v>
      </c>
      <c r="G7" s="12">
        <v>19000000</v>
      </c>
    </row>
    <row r="8" spans="1:9" x14ac:dyDescent="0.25">
      <c r="A8" t="s">
        <v>57</v>
      </c>
      <c r="B8" s="12">
        <v>1173600000</v>
      </c>
      <c r="C8" s="12">
        <v>1574700000</v>
      </c>
      <c r="D8" s="12">
        <v>1787900000</v>
      </c>
      <c r="E8" s="12">
        <v>1815900000</v>
      </c>
      <c r="F8" s="12">
        <v>1819700000</v>
      </c>
      <c r="G8" s="12">
        <v>1834000000</v>
      </c>
    </row>
    <row r="9" spans="1:9" x14ac:dyDescent="0.25">
      <c r="A9" t="s">
        <v>21</v>
      </c>
      <c r="B9" s="22">
        <v>0</v>
      </c>
      <c r="C9" s="22">
        <v>0</v>
      </c>
      <c r="D9" s="22">
        <v>0</v>
      </c>
      <c r="E9" s="22">
        <v>0</v>
      </c>
      <c r="F9" s="22">
        <v>0</v>
      </c>
      <c r="G9" s="12"/>
    </row>
    <row r="10" spans="1:9" x14ac:dyDescent="0.25">
      <c r="A10" t="s">
        <v>52</v>
      </c>
      <c r="B10" s="22">
        <v>0</v>
      </c>
      <c r="C10" s="22">
        <v>0</v>
      </c>
      <c r="D10" s="22">
        <v>0</v>
      </c>
      <c r="E10" s="22">
        <v>0</v>
      </c>
      <c r="F10" s="22">
        <v>9973550</v>
      </c>
      <c r="G10" s="12">
        <v>9475250</v>
      </c>
    </row>
    <row r="11" spans="1:9" x14ac:dyDescent="0.25">
      <c r="A11" t="s">
        <v>53</v>
      </c>
      <c r="B11" s="22">
        <v>0</v>
      </c>
      <c r="C11" s="22">
        <v>0</v>
      </c>
      <c r="D11" s="22">
        <v>0</v>
      </c>
      <c r="E11" s="22">
        <v>10000000</v>
      </c>
      <c r="F11" s="22">
        <v>10000000</v>
      </c>
      <c r="G11" s="12">
        <v>9890000</v>
      </c>
    </row>
    <row r="12" spans="1:9" x14ac:dyDescent="0.25">
      <c r="A12" t="s">
        <v>87</v>
      </c>
      <c r="B12" s="22"/>
      <c r="C12" s="22"/>
      <c r="D12" s="22"/>
      <c r="E12" s="22"/>
      <c r="F12" s="22"/>
      <c r="G12" s="12">
        <v>9999765</v>
      </c>
    </row>
    <row r="13" spans="1:9" x14ac:dyDescent="0.25">
      <c r="A13" t="s">
        <v>54</v>
      </c>
      <c r="B13" s="22">
        <v>357013215</v>
      </c>
      <c r="C13" s="22">
        <v>348829406</v>
      </c>
      <c r="D13" s="22">
        <v>348388105</v>
      </c>
      <c r="E13" s="22">
        <v>401485832</v>
      </c>
      <c r="F13" s="22">
        <v>517848042</v>
      </c>
      <c r="G13" s="12">
        <v>481527971</v>
      </c>
    </row>
    <row r="14" spans="1:9" x14ac:dyDescent="0.25">
      <c r="A14" t="s">
        <v>22</v>
      </c>
      <c r="B14" s="12">
        <v>158000000</v>
      </c>
      <c r="C14" s="12">
        <v>150000000</v>
      </c>
      <c r="D14" s="12">
        <v>291000000</v>
      </c>
      <c r="E14" s="22">
        <v>355273687</v>
      </c>
      <c r="F14" s="22">
        <v>382069857</v>
      </c>
      <c r="G14" s="12">
        <v>294383245</v>
      </c>
    </row>
    <row r="15" spans="1:9" x14ac:dyDescent="0.25">
      <c r="A15" t="s">
        <v>23</v>
      </c>
      <c r="B15" s="12">
        <v>0</v>
      </c>
      <c r="C15" s="22">
        <v>0</v>
      </c>
      <c r="D15" s="22">
        <v>0</v>
      </c>
      <c r="E15" s="12">
        <v>0</v>
      </c>
      <c r="F15" s="12">
        <v>0</v>
      </c>
      <c r="G15" s="12"/>
    </row>
    <row r="16" spans="1:9" x14ac:dyDescent="0.25">
      <c r="A16" t="s">
        <v>24</v>
      </c>
      <c r="B16" s="12">
        <v>0</v>
      </c>
      <c r="C16" s="22">
        <v>0</v>
      </c>
      <c r="D16" s="22">
        <v>0</v>
      </c>
      <c r="E16" s="12">
        <v>0</v>
      </c>
      <c r="F16" s="12">
        <v>0</v>
      </c>
      <c r="G16" s="12"/>
    </row>
    <row r="17" spans="1:7" x14ac:dyDescent="0.25">
      <c r="A17" t="s">
        <v>25</v>
      </c>
      <c r="B17" s="12">
        <v>0</v>
      </c>
      <c r="C17" s="22">
        <v>0</v>
      </c>
      <c r="D17" s="22">
        <v>0</v>
      </c>
      <c r="E17" s="12">
        <v>0</v>
      </c>
      <c r="F17" s="12">
        <v>0</v>
      </c>
      <c r="G17" s="12"/>
    </row>
    <row r="18" spans="1:7" x14ac:dyDescent="0.25">
      <c r="A18" t="s">
        <v>26</v>
      </c>
      <c r="B18" s="12">
        <v>0</v>
      </c>
      <c r="C18" s="22">
        <v>0</v>
      </c>
      <c r="D18" s="22">
        <v>0</v>
      </c>
      <c r="E18" s="12">
        <v>0</v>
      </c>
      <c r="F18" s="12">
        <v>0</v>
      </c>
      <c r="G18" s="12"/>
    </row>
    <row r="19" spans="1:7" x14ac:dyDescent="0.25">
      <c r="B19" s="12"/>
      <c r="C19" s="12"/>
      <c r="D19" s="12"/>
      <c r="E19" s="12"/>
      <c r="F19" s="12"/>
      <c r="G19" s="12"/>
    </row>
    <row r="20" spans="1:7" x14ac:dyDescent="0.25">
      <c r="A20" s="26" t="s">
        <v>27</v>
      </c>
      <c r="B20" s="16">
        <v>7878231</v>
      </c>
      <c r="C20" s="16">
        <v>10161347</v>
      </c>
      <c r="D20" s="16">
        <v>12090253</v>
      </c>
      <c r="E20" s="16">
        <v>17872505</v>
      </c>
      <c r="F20" s="16">
        <v>26028790</v>
      </c>
      <c r="G20" s="16">
        <v>34444058</v>
      </c>
    </row>
    <row r="21" spans="1:7" x14ac:dyDescent="0.25">
      <c r="B21" s="12"/>
      <c r="C21" s="12"/>
      <c r="D21" s="12"/>
      <c r="E21" s="12"/>
      <c r="F21" s="12"/>
      <c r="G21" s="12"/>
    </row>
    <row r="22" spans="1:7" x14ac:dyDescent="0.25">
      <c r="A22" s="26" t="s">
        <v>63</v>
      </c>
      <c r="B22" s="16">
        <v>119092987</v>
      </c>
      <c r="C22" s="16">
        <v>108270787</v>
      </c>
      <c r="D22" s="16">
        <v>82995984</v>
      </c>
      <c r="E22" s="23">
        <v>87054510</v>
      </c>
      <c r="F22" s="23">
        <f>83187038+1752906</f>
        <v>84939944</v>
      </c>
      <c r="G22" s="12">
        <f>73397273+1133996</f>
        <v>74531269</v>
      </c>
    </row>
    <row r="23" spans="1:7" x14ac:dyDescent="0.25">
      <c r="A23" s="26" t="s">
        <v>36</v>
      </c>
      <c r="B23" s="16">
        <v>7901572</v>
      </c>
      <c r="C23" s="16">
        <v>10700955</v>
      </c>
      <c r="D23" s="16">
        <v>7711749</v>
      </c>
      <c r="E23" s="23">
        <v>5907164</v>
      </c>
      <c r="F23" s="23">
        <v>8846799</v>
      </c>
      <c r="G23" s="12">
        <v>8172652</v>
      </c>
    </row>
    <row r="24" spans="1:7" x14ac:dyDescent="0.25">
      <c r="B24" s="12"/>
      <c r="C24" s="12"/>
      <c r="D24" s="12"/>
      <c r="E24" s="12"/>
      <c r="F24" s="12"/>
      <c r="G24" s="12"/>
    </row>
    <row r="25" spans="1:7" x14ac:dyDescent="0.25">
      <c r="A25" s="26" t="s">
        <v>64</v>
      </c>
      <c r="B25" s="16">
        <f t="shared" ref="B25:G25" si="1">SUM(B26:B33)</f>
        <v>1670321951</v>
      </c>
      <c r="C25" s="16">
        <f t="shared" si="1"/>
        <v>1572566314</v>
      </c>
      <c r="D25" s="16">
        <f t="shared" si="1"/>
        <v>1577707333</v>
      </c>
      <c r="E25" s="16">
        <f t="shared" si="1"/>
        <v>2025886357</v>
      </c>
      <c r="F25" s="16">
        <f t="shared" si="1"/>
        <v>2538532708</v>
      </c>
      <c r="G25" s="16">
        <f t="shared" si="1"/>
        <v>2987058582</v>
      </c>
    </row>
    <row r="26" spans="1:7" x14ac:dyDescent="0.25">
      <c r="A26" t="s">
        <v>28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/>
    </row>
    <row r="27" spans="1:7" x14ac:dyDescent="0.25">
      <c r="A27" t="s">
        <v>29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/>
    </row>
    <row r="28" spans="1:7" x14ac:dyDescent="0.25">
      <c r="A28" t="s">
        <v>30</v>
      </c>
      <c r="B28" s="12">
        <v>153992</v>
      </c>
      <c r="C28" s="12">
        <v>153992</v>
      </c>
      <c r="D28" s="12">
        <v>0</v>
      </c>
      <c r="E28" s="12">
        <v>0</v>
      </c>
      <c r="F28" s="12">
        <v>0</v>
      </c>
      <c r="G28" s="12"/>
    </row>
    <row r="29" spans="1:7" x14ac:dyDescent="0.25">
      <c r="A29" t="s">
        <v>31</v>
      </c>
      <c r="B29" s="12">
        <v>223504798</v>
      </c>
      <c r="C29" s="12">
        <v>56486573</v>
      </c>
      <c r="D29" s="12">
        <v>62554868</v>
      </c>
      <c r="E29" s="12">
        <v>78041164</v>
      </c>
      <c r="F29" s="12">
        <v>85356407</v>
      </c>
      <c r="G29" s="12">
        <v>183877825</v>
      </c>
    </row>
    <row r="30" spans="1:7" x14ac:dyDescent="0.25">
      <c r="A30" t="s">
        <v>32</v>
      </c>
      <c r="B30" s="12">
        <v>98232947</v>
      </c>
      <c r="C30" s="12">
        <v>93208627</v>
      </c>
      <c r="D30" s="12">
        <v>106772790</v>
      </c>
      <c r="E30" s="12">
        <v>133304837</v>
      </c>
      <c r="F30" s="12">
        <v>130198704</v>
      </c>
      <c r="G30" s="12">
        <v>134768937</v>
      </c>
    </row>
    <row r="31" spans="1:7" x14ac:dyDescent="0.25">
      <c r="A31" t="s">
        <v>33</v>
      </c>
      <c r="B31" s="12">
        <v>118407527</v>
      </c>
      <c r="C31" s="12">
        <v>178164766</v>
      </c>
      <c r="D31" s="12">
        <v>179625555</v>
      </c>
      <c r="E31" s="12">
        <v>256406267</v>
      </c>
      <c r="F31" s="12">
        <v>335166976</v>
      </c>
      <c r="G31" s="12">
        <v>281274359</v>
      </c>
    </row>
    <row r="32" spans="1:7" x14ac:dyDescent="0.25">
      <c r="A32" t="s">
        <v>34</v>
      </c>
      <c r="B32" s="12">
        <v>0</v>
      </c>
      <c r="C32" s="12">
        <v>0</v>
      </c>
      <c r="D32" s="12">
        <v>0</v>
      </c>
      <c r="E32" s="12">
        <v>0</v>
      </c>
      <c r="F32" s="12">
        <v>81461174</v>
      </c>
      <c r="G32" s="12">
        <v>88943338</v>
      </c>
    </row>
    <row r="33" spans="1:7" x14ac:dyDescent="0.25">
      <c r="A33" t="s">
        <v>35</v>
      </c>
      <c r="B33" s="12">
        <v>1230022687</v>
      </c>
      <c r="C33" s="12">
        <v>1244552356</v>
      </c>
      <c r="D33" s="12">
        <v>1228754120</v>
      </c>
      <c r="E33" s="12">
        <v>1558134089</v>
      </c>
      <c r="F33" s="12">
        <v>1906349447</v>
      </c>
      <c r="G33" s="12">
        <v>2298194123</v>
      </c>
    </row>
    <row r="34" spans="1:7" x14ac:dyDescent="0.25">
      <c r="B34" s="12"/>
      <c r="C34" s="12"/>
      <c r="D34" s="12"/>
      <c r="E34" s="12"/>
      <c r="F34" s="12"/>
      <c r="G34" s="12"/>
    </row>
    <row r="35" spans="1:7" x14ac:dyDescent="0.25">
      <c r="A35" s="3"/>
      <c r="B35" s="16">
        <f t="shared" ref="B35:G35" si="2">B25+B6+B20+B22+B23</f>
        <v>3512807956</v>
      </c>
      <c r="C35" s="16">
        <f t="shared" si="2"/>
        <v>3794228809</v>
      </c>
      <c r="D35" s="16">
        <f t="shared" si="2"/>
        <v>4126793424</v>
      </c>
      <c r="E35" s="16">
        <f t="shared" si="2"/>
        <v>4738380055</v>
      </c>
      <c r="F35" s="16">
        <f t="shared" si="2"/>
        <v>5416939690</v>
      </c>
      <c r="G35" s="16">
        <f t="shared" si="2"/>
        <v>5762482792</v>
      </c>
    </row>
    <row r="36" spans="1:7" x14ac:dyDescent="0.25">
      <c r="B36" s="12"/>
      <c r="C36" s="12"/>
      <c r="D36" s="12"/>
      <c r="E36" s="12"/>
      <c r="F36" s="12"/>
      <c r="G36" s="12"/>
    </row>
    <row r="37" spans="1:7" ht="15.75" x14ac:dyDescent="0.25">
      <c r="A37" s="27" t="s">
        <v>65</v>
      </c>
      <c r="B37" s="12"/>
      <c r="C37" s="12"/>
      <c r="D37" s="12"/>
      <c r="E37" s="12"/>
      <c r="F37" s="12"/>
      <c r="G37" s="12"/>
    </row>
    <row r="38" spans="1:7" ht="15.75" x14ac:dyDescent="0.25">
      <c r="A38" s="28" t="s">
        <v>66</v>
      </c>
      <c r="B38" s="16">
        <f t="shared" ref="B38:E38" si="3">SUM(B39:B44)</f>
        <v>194113462</v>
      </c>
      <c r="C38" s="16">
        <f t="shared" si="3"/>
        <v>182129986</v>
      </c>
      <c r="D38" s="16">
        <f t="shared" si="3"/>
        <v>172884188</v>
      </c>
      <c r="E38" s="16">
        <f t="shared" si="3"/>
        <v>238295528</v>
      </c>
      <c r="F38" s="16">
        <f>SUM(F39:F44)</f>
        <v>322472904</v>
      </c>
      <c r="G38" s="16">
        <f>SUM(G39:G44)</f>
        <v>372139604</v>
      </c>
    </row>
    <row r="39" spans="1:7" ht="30" x14ac:dyDescent="0.25">
      <c r="A39" s="21" t="s">
        <v>16</v>
      </c>
      <c r="B39" s="12">
        <v>81651223</v>
      </c>
      <c r="C39" s="12">
        <v>19095232</v>
      </c>
      <c r="D39" s="12">
        <v>6485015</v>
      </c>
      <c r="E39" s="12">
        <v>5148086</v>
      </c>
      <c r="F39" s="12">
        <v>7757665</v>
      </c>
      <c r="G39" s="12">
        <v>7064352</v>
      </c>
    </row>
    <row r="40" spans="1:7" ht="30" x14ac:dyDescent="0.25">
      <c r="A40" s="21" t="s">
        <v>17</v>
      </c>
      <c r="B40" s="12">
        <v>4889173</v>
      </c>
      <c r="C40" s="12">
        <v>25017471</v>
      </c>
      <c r="D40" s="12">
        <v>38463239</v>
      </c>
      <c r="E40" s="12">
        <v>39237336</v>
      </c>
      <c r="F40" s="12">
        <v>67817935</v>
      </c>
      <c r="G40" s="12">
        <v>68450463</v>
      </c>
    </row>
    <row r="41" spans="1:7" x14ac:dyDescent="0.25">
      <c r="A41" s="21" t="s">
        <v>18</v>
      </c>
      <c r="B41" s="12">
        <v>100521309</v>
      </c>
      <c r="C41" s="12">
        <v>129419726</v>
      </c>
      <c r="D41" s="12">
        <v>126482826</v>
      </c>
      <c r="E41" s="12">
        <v>187493951</v>
      </c>
      <c r="F41" s="12">
        <v>231569950</v>
      </c>
      <c r="G41" s="12">
        <v>285742992</v>
      </c>
    </row>
    <row r="42" spans="1:7" x14ac:dyDescent="0.25">
      <c r="A42" s="21" t="s">
        <v>19</v>
      </c>
      <c r="B42" s="12">
        <v>0</v>
      </c>
      <c r="C42" s="12">
        <v>0</v>
      </c>
      <c r="D42" s="12"/>
      <c r="E42" s="12"/>
      <c r="F42" s="12"/>
      <c r="G42" s="12"/>
    </row>
    <row r="43" spans="1:7" x14ac:dyDescent="0.25">
      <c r="A43" s="21" t="s">
        <v>9</v>
      </c>
      <c r="B43" s="12">
        <v>0</v>
      </c>
      <c r="C43" s="12">
        <v>0</v>
      </c>
      <c r="D43" s="12"/>
      <c r="E43" s="12"/>
      <c r="F43" s="12"/>
      <c r="G43" s="12"/>
    </row>
    <row r="44" spans="1:7" x14ac:dyDescent="0.25">
      <c r="A44" s="21" t="s">
        <v>20</v>
      </c>
      <c r="B44" s="12">
        <v>7051757</v>
      </c>
      <c r="C44" s="12">
        <v>8597557</v>
      </c>
      <c r="D44" s="12">
        <v>1453108</v>
      </c>
      <c r="E44" s="12">
        <v>6416155</v>
      </c>
      <c r="F44" s="12">
        <v>15327354</v>
      </c>
      <c r="G44" s="12">
        <v>10881797</v>
      </c>
    </row>
    <row r="45" spans="1:7" x14ac:dyDescent="0.25">
      <c r="A45" s="3"/>
      <c r="B45" s="16"/>
      <c r="C45" s="16"/>
      <c r="D45" s="16"/>
      <c r="E45" s="16"/>
      <c r="F45" s="12"/>
      <c r="G45" s="12"/>
    </row>
    <row r="46" spans="1:7" x14ac:dyDescent="0.25">
      <c r="A46" s="3"/>
      <c r="B46" s="16"/>
      <c r="C46" s="16"/>
      <c r="D46" s="16"/>
      <c r="E46" s="16"/>
      <c r="F46" s="12"/>
      <c r="G46" s="12"/>
    </row>
    <row r="47" spans="1:7" x14ac:dyDescent="0.25">
      <c r="A47" s="26" t="s">
        <v>67</v>
      </c>
      <c r="B47" s="16">
        <f t="shared" ref="B47:G47" si="4">SUM(B48:B54)</f>
        <v>3318694494</v>
      </c>
      <c r="C47" s="16">
        <f t="shared" si="4"/>
        <v>3612098823</v>
      </c>
      <c r="D47" s="16">
        <f t="shared" si="4"/>
        <v>3953909236</v>
      </c>
      <c r="E47" s="16">
        <f t="shared" si="4"/>
        <v>4500084527</v>
      </c>
      <c r="F47" s="16">
        <f t="shared" si="4"/>
        <v>5094466786</v>
      </c>
      <c r="G47" s="16">
        <f t="shared" si="4"/>
        <v>5390343188</v>
      </c>
    </row>
    <row r="48" spans="1:7" x14ac:dyDescent="0.25">
      <c r="A48" t="s">
        <v>12</v>
      </c>
      <c r="B48" s="12">
        <v>98784000</v>
      </c>
      <c r="C48" s="12">
        <v>98784000</v>
      </c>
      <c r="D48" s="12">
        <v>103723200</v>
      </c>
      <c r="E48" s="12">
        <v>103723200</v>
      </c>
      <c r="F48" s="12">
        <v>121356140</v>
      </c>
      <c r="G48" s="12">
        <v>133491750</v>
      </c>
    </row>
    <row r="49" spans="1:7" x14ac:dyDescent="0.25">
      <c r="A49" t="s">
        <v>13</v>
      </c>
      <c r="B49" s="12">
        <v>0</v>
      </c>
      <c r="C49" s="12"/>
      <c r="D49" s="12"/>
      <c r="E49" s="12"/>
      <c r="F49" s="12"/>
      <c r="G49" s="12"/>
    </row>
    <row r="50" spans="1:7" x14ac:dyDescent="0.25">
      <c r="A50" t="s">
        <v>14</v>
      </c>
      <c r="B50" s="12">
        <v>-350522819</v>
      </c>
      <c r="C50" s="12">
        <v>-373554887</v>
      </c>
      <c r="D50" s="12">
        <v>-409962606</v>
      </c>
      <c r="E50" s="12">
        <v>-364764965</v>
      </c>
      <c r="F50" s="12">
        <v>-243340431</v>
      </c>
      <c r="G50" s="12">
        <v>-292554742</v>
      </c>
    </row>
    <row r="51" spans="1:7" x14ac:dyDescent="0.25">
      <c r="A51" t="s">
        <v>15</v>
      </c>
      <c r="B51" s="12">
        <v>0</v>
      </c>
      <c r="C51" s="12"/>
      <c r="D51" s="12"/>
      <c r="E51" s="12"/>
      <c r="F51" s="12"/>
      <c r="G51" s="12"/>
    </row>
    <row r="52" spans="1:7" x14ac:dyDescent="0.25">
      <c r="A52" t="s">
        <v>37</v>
      </c>
      <c r="B52" s="12">
        <v>3570433313</v>
      </c>
      <c r="C52" s="12">
        <v>3886869710</v>
      </c>
      <c r="D52" s="12">
        <v>4260148642</v>
      </c>
      <c r="E52" s="12">
        <v>4761126292</v>
      </c>
      <c r="F52" s="12">
        <v>5216451077</v>
      </c>
      <c r="G52" s="12">
        <v>5549406180</v>
      </c>
    </row>
    <row r="53" spans="1:7" x14ac:dyDescent="0.25">
      <c r="B53" s="12"/>
      <c r="C53" s="12"/>
      <c r="D53" s="12"/>
      <c r="E53" s="12"/>
      <c r="F53" s="12"/>
      <c r="G53" s="12"/>
    </row>
    <row r="54" spans="1:7" x14ac:dyDescent="0.25">
      <c r="A54" s="26" t="s">
        <v>68</v>
      </c>
      <c r="B54" s="12">
        <v>0</v>
      </c>
      <c r="C54" s="12"/>
      <c r="D54" s="12"/>
      <c r="E54" s="12"/>
      <c r="F54" s="12"/>
      <c r="G54" s="12"/>
    </row>
    <row r="55" spans="1:7" x14ac:dyDescent="0.25">
      <c r="A55" s="3"/>
      <c r="B55" s="16"/>
      <c r="C55" s="16"/>
      <c r="D55" s="16"/>
      <c r="E55" s="16"/>
      <c r="F55" s="12"/>
      <c r="G55" s="12"/>
    </row>
    <row r="56" spans="1:7" x14ac:dyDescent="0.25">
      <c r="A56" s="3"/>
      <c r="B56" s="4">
        <f t="shared" ref="B56:G56" si="5">B38+B47</f>
        <v>3512807956</v>
      </c>
      <c r="C56" s="4">
        <f t="shared" si="5"/>
        <v>3794228809</v>
      </c>
      <c r="D56" s="4">
        <f t="shared" si="5"/>
        <v>4126793424</v>
      </c>
      <c r="E56" s="4">
        <f t="shared" si="5"/>
        <v>4738380055</v>
      </c>
      <c r="F56" s="4">
        <f t="shared" si="5"/>
        <v>5416939690</v>
      </c>
      <c r="G56" s="4">
        <f t="shared" si="5"/>
        <v>5762482792</v>
      </c>
    </row>
    <row r="57" spans="1:7" x14ac:dyDescent="0.25">
      <c r="B57" s="30">
        <f>B35-B56</f>
        <v>0</v>
      </c>
      <c r="C57" s="30">
        <f t="shared" ref="C57:G57" si="6">C35-C56</f>
        <v>0</v>
      </c>
      <c r="D57" s="30">
        <f t="shared" si="6"/>
        <v>0</v>
      </c>
      <c r="E57" s="30">
        <f t="shared" si="6"/>
        <v>0</v>
      </c>
      <c r="F57" s="30">
        <f t="shared" si="6"/>
        <v>0</v>
      </c>
      <c r="G57" s="30">
        <f t="shared" si="6"/>
        <v>0</v>
      </c>
    </row>
    <row r="58" spans="1:7" x14ac:dyDescent="0.25">
      <c r="A58" s="29" t="s">
        <v>69</v>
      </c>
      <c r="B58" s="7">
        <f t="shared" ref="B58:G58" si="7">B47/(B48/10)</f>
        <v>335.95465804178815</v>
      </c>
      <c r="C58" s="7">
        <f t="shared" si="7"/>
        <v>365.65626245140913</v>
      </c>
      <c r="D58" s="7">
        <f t="shared" si="7"/>
        <v>381.19815393277491</v>
      </c>
      <c r="E58" s="7">
        <f t="shared" si="7"/>
        <v>433.85515747682291</v>
      </c>
      <c r="F58" s="7">
        <f t="shared" si="7"/>
        <v>419.79472863919369</v>
      </c>
      <c r="G58" s="7">
        <f t="shared" si="7"/>
        <v>403.79597900244772</v>
      </c>
    </row>
    <row r="59" spans="1:7" x14ac:dyDescent="0.25">
      <c r="A59" s="29" t="s">
        <v>70</v>
      </c>
      <c r="B59" s="30">
        <f>B48/10</f>
        <v>9878400</v>
      </c>
      <c r="C59" s="30">
        <f t="shared" ref="C59:G59" si="8">C48/10</f>
        <v>9878400</v>
      </c>
      <c r="D59" s="30">
        <f t="shared" si="8"/>
        <v>10372320</v>
      </c>
      <c r="E59" s="30">
        <f t="shared" si="8"/>
        <v>10372320</v>
      </c>
      <c r="F59" s="30">
        <f t="shared" si="8"/>
        <v>12135614</v>
      </c>
      <c r="G59" s="30">
        <f t="shared" si="8"/>
        <v>13349175</v>
      </c>
    </row>
    <row r="60" spans="1:7" x14ac:dyDescent="0.25">
      <c r="B60" s="5"/>
      <c r="C60" s="5"/>
      <c r="D60" s="5"/>
      <c r="E60" s="5"/>
    </row>
    <row r="61" spans="1:7" x14ac:dyDescent="0.25">
      <c r="B61" s="5"/>
      <c r="C61" s="5"/>
      <c r="D61" s="5"/>
      <c r="F61" s="5"/>
      <c r="G61" s="5"/>
    </row>
    <row r="62" spans="1:7" x14ac:dyDescent="0.25">
      <c r="E62" s="5"/>
      <c r="F62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G25" sqref="G25"/>
    </sheetView>
  </sheetViews>
  <sheetFormatPr defaultRowHeight="15" x14ac:dyDescent="0.25"/>
  <cols>
    <col min="1" max="1" width="46.625" customWidth="1"/>
    <col min="2" max="4" width="18.75" bestFit="1" customWidth="1"/>
    <col min="5" max="7" width="15.75" bestFit="1" customWidth="1"/>
  </cols>
  <sheetData>
    <row r="1" spans="1:7" ht="15.75" x14ac:dyDescent="0.25">
      <c r="A1" s="1" t="s">
        <v>51</v>
      </c>
      <c r="B1" s="1"/>
      <c r="C1" s="1"/>
      <c r="D1" s="1"/>
      <c r="E1" s="1"/>
    </row>
    <row r="2" spans="1:7" ht="15.75" x14ac:dyDescent="0.25">
      <c r="A2" s="1" t="s">
        <v>71</v>
      </c>
      <c r="B2" s="1"/>
      <c r="C2" s="1"/>
      <c r="D2" s="1"/>
      <c r="E2" s="1"/>
    </row>
    <row r="3" spans="1:7" ht="15.75" x14ac:dyDescent="0.25">
      <c r="A3" s="1" t="s">
        <v>60</v>
      </c>
      <c r="B3" s="1"/>
      <c r="C3" s="1"/>
      <c r="D3" s="1"/>
      <c r="E3" s="1"/>
    </row>
    <row r="4" spans="1:7" ht="15.75" x14ac:dyDescent="0.25">
      <c r="A4" s="1"/>
      <c r="B4" s="24">
        <v>2013</v>
      </c>
      <c r="C4" s="24">
        <v>2014</v>
      </c>
      <c r="D4" s="24">
        <v>2015</v>
      </c>
      <c r="E4" s="24">
        <v>2016</v>
      </c>
      <c r="F4" s="24">
        <v>2017</v>
      </c>
      <c r="G4" s="24">
        <v>43281</v>
      </c>
    </row>
    <row r="5" spans="1:7" ht="15.75" x14ac:dyDescent="0.25">
      <c r="A5" s="1"/>
      <c r="B5" s="2"/>
      <c r="C5" s="2"/>
      <c r="D5" s="2"/>
      <c r="E5" s="2"/>
      <c r="F5" s="2"/>
      <c r="G5" s="2"/>
    </row>
    <row r="6" spans="1:7" ht="15.75" x14ac:dyDescent="0.25">
      <c r="A6" s="31" t="s">
        <v>72</v>
      </c>
      <c r="B6" s="17">
        <v>1429410583</v>
      </c>
      <c r="C6" s="17">
        <v>1655521371</v>
      </c>
      <c r="D6" s="17">
        <v>1989782591</v>
      </c>
      <c r="E6" s="17">
        <v>2204977479</v>
      </c>
      <c r="F6" s="17">
        <v>2319557309</v>
      </c>
      <c r="G6" s="17">
        <v>2559900371</v>
      </c>
    </row>
    <row r="7" spans="1:7" ht="15.75" x14ac:dyDescent="0.25">
      <c r="A7" s="19" t="s">
        <v>2</v>
      </c>
      <c r="B7" s="18">
        <v>37326912</v>
      </c>
      <c r="C7" s="18">
        <v>33967783</v>
      </c>
      <c r="D7" s="18">
        <v>13445768</v>
      </c>
      <c r="E7" s="18">
        <v>27274877</v>
      </c>
      <c r="F7" s="18">
        <v>28580600</v>
      </c>
      <c r="G7" s="18">
        <v>632528</v>
      </c>
    </row>
    <row r="8" spans="1:7" ht="15.75" x14ac:dyDescent="0.25">
      <c r="A8" s="31" t="s">
        <v>3</v>
      </c>
      <c r="B8" s="20">
        <f t="shared" ref="B8:G8" si="0">B6-B7</f>
        <v>1392083671</v>
      </c>
      <c r="C8" s="20">
        <f t="shared" si="0"/>
        <v>1621553588</v>
      </c>
      <c r="D8" s="20">
        <f t="shared" si="0"/>
        <v>1976336823</v>
      </c>
      <c r="E8" s="20">
        <f t="shared" si="0"/>
        <v>2177702602</v>
      </c>
      <c r="F8" s="20">
        <f t="shared" si="0"/>
        <v>2290976709</v>
      </c>
      <c r="G8" s="20">
        <f t="shared" si="0"/>
        <v>2559267843</v>
      </c>
    </row>
    <row r="9" spans="1:7" ht="15.75" x14ac:dyDescent="0.25">
      <c r="A9" s="19" t="s">
        <v>4</v>
      </c>
      <c r="B9" s="18">
        <v>268372446</v>
      </c>
      <c r="C9" s="18">
        <v>336073075</v>
      </c>
      <c r="D9" s="18">
        <v>344076749</v>
      </c>
      <c r="E9" s="18">
        <v>370785106</v>
      </c>
      <c r="F9" s="18">
        <v>383185402</v>
      </c>
      <c r="G9" s="18">
        <v>398019589</v>
      </c>
    </row>
    <row r="10" spans="1:7" ht="15.75" x14ac:dyDescent="0.25">
      <c r="A10" s="19" t="s">
        <v>5</v>
      </c>
      <c r="B10" s="18">
        <v>886478</v>
      </c>
      <c r="C10" s="18">
        <v>8523578</v>
      </c>
      <c r="D10" s="18">
        <v>7857880</v>
      </c>
      <c r="E10" s="18">
        <v>4820628</v>
      </c>
      <c r="F10" s="18">
        <v>9018914</v>
      </c>
      <c r="G10" s="18">
        <v>7564323</v>
      </c>
    </row>
    <row r="11" spans="1:7" ht="15.75" x14ac:dyDescent="0.25">
      <c r="A11" s="1"/>
      <c r="B11" s="17">
        <f t="shared" ref="B11:F11" si="1">B8+B9+B10</f>
        <v>1661342595</v>
      </c>
      <c r="C11" s="17">
        <f t="shared" si="1"/>
        <v>1966150241</v>
      </c>
      <c r="D11" s="17">
        <f t="shared" si="1"/>
        <v>2328271452</v>
      </c>
      <c r="E11" s="17">
        <f t="shared" si="1"/>
        <v>2553308336</v>
      </c>
      <c r="F11" s="17">
        <f t="shared" si="1"/>
        <v>2683181025</v>
      </c>
      <c r="G11" s="17">
        <f>G8+G9+G10</f>
        <v>2964851755</v>
      </c>
    </row>
    <row r="12" spans="1:7" ht="15.75" x14ac:dyDescent="0.25">
      <c r="A12" s="1"/>
      <c r="B12" s="2"/>
      <c r="C12" s="2"/>
      <c r="D12" s="2"/>
      <c r="E12" s="2"/>
      <c r="F12" s="2"/>
      <c r="G12" s="2"/>
    </row>
    <row r="13" spans="1:7" ht="15.75" x14ac:dyDescent="0.25">
      <c r="A13" s="31" t="s">
        <v>6</v>
      </c>
      <c r="B13" s="2"/>
      <c r="C13" s="2"/>
      <c r="D13" s="2"/>
      <c r="E13" s="2"/>
      <c r="F13" s="2"/>
      <c r="G13" s="2"/>
    </row>
    <row r="14" spans="1:7" ht="15.75" x14ac:dyDescent="0.25">
      <c r="A14" s="19" t="s">
        <v>7</v>
      </c>
      <c r="B14" s="18">
        <v>652033420</v>
      </c>
      <c r="C14" s="18">
        <v>943905876</v>
      </c>
      <c r="D14" s="18">
        <v>1170475157</v>
      </c>
      <c r="E14" s="18">
        <v>1228309593</v>
      </c>
      <c r="F14" s="18">
        <v>1321729612</v>
      </c>
      <c r="G14" s="18">
        <v>1663308379</v>
      </c>
    </row>
    <row r="15" spans="1:7" ht="15.75" x14ac:dyDescent="0.25">
      <c r="A15" s="19" t="s">
        <v>8</v>
      </c>
      <c r="B15" s="18">
        <v>165369694</v>
      </c>
      <c r="C15" s="18">
        <v>270507161</v>
      </c>
      <c r="D15" s="18">
        <v>311220581</v>
      </c>
      <c r="E15" s="18">
        <v>388149159</v>
      </c>
      <c r="F15" s="18">
        <v>450466347</v>
      </c>
      <c r="G15" s="18">
        <v>483790399</v>
      </c>
    </row>
    <row r="16" spans="1:7" ht="15.75" x14ac:dyDescent="0.25">
      <c r="A16" s="19" t="s">
        <v>0</v>
      </c>
      <c r="B16" s="18">
        <v>405357370</v>
      </c>
      <c r="C16" s="18">
        <v>417800807</v>
      </c>
      <c r="D16" s="18">
        <v>434064302</v>
      </c>
      <c r="E16" s="18">
        <v>410871934</v>
      </c>
      <c r="F16" s="18">
        <v>411229481</v>
      </c>
      <c r="G16" s="18">
        <v>434458843</v>
      </c>
    </row>
    <row r="17" spans="1:7" ht="15.75" x14ac:dyDescent="0.25">
      <c r="A17" s="19"/>
      <c r="B17" s="2"/>
      <c r="C17" s="2"/>
      <c r="D17" s="2"/>
      <c r="E17" s="18"/>
      <c r="F17" s="18"/>
      <c r="G17" s="18"/>
    </row>
    <row r="18" spans="1:7" ht="15.75" x14ac:dyDescent="0.25">
      <c r="A18" s="19" t="s">
        <v>9</v>
      </c>
      <c r="B18" s="18"/>
      <c r="C18" s="18"/>
      <c r="D18" s="18"/>
      <c r="E18" s="18"/>
      <c r="F18" s="18"/>
      <c r="G18" s="18"/>
    </row>
    <row r="19" spans="1:7" ht="15.75" x14ac:dyDescent="0.25">
      <c r="A19" s="19" t="s">
        <v>10</v>
      </c>
      <c r="B19" s="18"/>
      <c r="C19" s="18"/>
      <c r="D19" s="18"/>
      <c r="E19" s="18"/>
      <c r="F19" s="18"/>
      <c r="G19" s="18"/>
    </row>
    <row r="20" spans="1:7" ht="15.75" x14ac:dyDescent="0.25">
      <c r="A20" s="29" t="s">
        <v>73</v>
      </c>
      <c r="B20" s="20">
        <f t="shared" ref="B20:G20" si="2">B11-B14-B15-B16-B18+B19</f>
        <v>438582111</v>
      </c>
      <c r="C20" s="20">
        <f t="shared" si="2"/>
        <v>333936397</v>
      </c>
      <c r="D20" s="20">
        <f t="shared" si="2"/>
        <v>412511412</v>
      </c>
      <c r="E20" s="20">
        <f t="shared" si="2"/>
        <v>525977650</v>
      </c>
      <c r="F20" s="20">
        <f t="shared" si="2"/>
        <v>499755585</v>
      </c>
      <c r="G20" s="20">
        <f t="shared" si="2"/>
        <v>383294134</v>
      </c>
    </row>
    <row r="21" spans="1:7" ht="15.75" x14ac:dyDescent="0.25">
      <c r="A21" s="26" t="s">
        <v>74</v>
      </c>
      <c r="B21" s="20"/>
      <c r="C21" s="20"/>
      <c r="D21" s="20"/>
      <c r="E21" s="20"/>
      <c r="F21" s="20"/>
      <c r="G21" s="20"/>
    </row>
    <row r="22" spans="1:7" ht="15.75" x14ac:dyDescent="0.25">
      <c r="A22" s="19" t="s">
        <v>11</v>
      </c>
      <c r="B22" s="18">
        <v>10000000</v>
      </c>
      <c r="C22" s="18">
        <v>17500000</v>
      </c>
      <c r="D22" s="18">
        <v>17500000</v>
      </c>
      <c r="E22" s="18">
        <v>25000000</v>
      </c>
      <c r="F22" s="18">
        <v>18500000</v>
      </c>
      <c r="G22" s="18">
        <v>20000000</v>
      </c>
    </row>
    <row r="23" spans="1:7" ht="15.75" x14ac:dyDescent="0.25">
      <c r="A23" s="29" t="s">
        <v>75</v>
      </c>
      <c r="B23" s="20">
        <f t="shared" ref="B23:G23" si="3">B20-B22</f>
        <v>428582111</v>
      </c>
      <c r="C23" s="20">
        <f t="shared" si="3"/>
        <v>316436397</v>
      </c>
      <c r="D23" s="20">
        <f t="shared" si="3"/>
        <v>395011412</v>
      </c>
      <c r="E23" s="20">
        <f t="shared" si="3"/>
        <v>500977650</v>
      </c>
      <c r="F23" s="20">
        <f t="shared" si="3"/>
        <v>481255585</v>
      </c>
      <c r="G23" s="20">
        <f t="shared" si="3"/>
        <v>363294134</v>
      </c>
    </row>
    <row r="24" spans="1:7" x14ac:dyDescent="0.25">
      <c r="A24" s="3"/>
      <c r="B24" s="9"/>
      <c r="C24" s="8"/>
      <c r="D24" s="8"/>
      <c r="E24" s="8"/>
      <c r="F24" s="8"/>
      <c r="G24" s="8"/>
    </row>
    <row r="25" spans="1:7" x14ac:dyDescent="0.25">
      <c r="A25" s="29" t="s">
        <v>76</v>
      </c>
      <c r="B25" s="10">
        <f>B23/('1'!B48/10)</f>
        <v>43.385782211694199</v>
      </c>
      <c r="C25" s="10">
        <f>C23/('1'!C48/10)</f>
        <v>32.033162961613215</v>
      </c>
      <c r="D25" s="10">
        <f>D23/('1'!D48/10)</f>
        <v>38.083226510558873</v>
      </c>
      <c r="E25" s="10">
        <f>E23/('1'!E48/10)</f>
        <v>48.299478805127492</v>
      </c>
      <c r="F25" s="10">
        <f>F23/('1'!F48/10)</f>
        <v>39.656467732081786</v>
      </c>
      <c r="G25" s="10">
        <f>G23/('1'!G48/10)</f>
        <v>27.214725554200914</v>
      </c>
    </row>
    <row r="26" spans="1:7" x14ac:dyDescent="0.25">
      <c r="A26" s="32" t="s">
        <v>77</v>
      </c>
      <c r="B26">
        <f>'1'!B59</f>
        <v>9878400</v>
      </c>
      <c r="C26">
        <f>'1'!C59</f>
        <v>9878400</v>
      </c>
      <c r="D26">
        <f>'1'!D59</f>
        <v>10372320</v>
      </c>
      <c r="E26">
        <f>'1'!E59</f>
        <v>10372320</v>
      </c>
      <c r="F26">
        <f>'1'!F59</f>
        <v>12135614</v>
      </c>
      <c r="G26">
        <f>'1'!G59</f>
        <v>13349175</v>
      </c>
    </row>
    <row r="49" spans="1:1" x14ac:dyDescent="0.25">
      <c r="A49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>
      <pane xSplit="1" ySplit="4" topLeftCell="G20" activePane="bottomRight" state="frozen"/>
      <selection pane="topRight" activeCell="B1" sqref="B1"/>
      <selection pane="bottomLeft" activeCell="A6" sqref="A6"/>
      <selection pane="bottomRight" activeCell="I37" sqref="I37"/>
    </sheetView>
  </sheetViews>
  <sheetFormatPr defaultRowHeight="15" x14ac:dyDescent="0.25"/>
  <cols>
    <col min="1" max="1" width="49.875" bestFit="1" customWidth="1"/>
    <col min="2" max="3" width="17.75" bestFit="1" customWidth="1"/>
    <col min="4" max="5" width="17.875" bestFit="1" customWidth="1"/>
    <col min="6" max="7" width="17.75" bestFit="1" customWidth="1"/>
  </cols>
  <sheetData>
    <row r="1" spans="1:7" ht="15.75" x14ac:dyDescent="0.25">
      <c r="A1" s="1" t="s">
        <v>51</v>
      </c>
      <c r="B1" s="1"/>
      <c r="C1" s="1"/>
      <c r="D1" s="1"/>
      <c r="E1" s="1"/>
    </row>
    <row r="2" spans="1:7" ht="15.75" x14ac:dyDescent="0.25">
      <c r="A2" s="1" t="s">
        <v>78</v>
      </c>
      <c r="B2" s="1"/>
      <c r="C2" s="1"/>
      <c r="D2" s="1"/>
      <c r="E2" s="1"/>
    </row>
    <row r="3" spans="1:7" ht="15.75" x14ac:dyDescent="0.25">
      <c r="A3" s="1" t="s">
        <v>60</v>
      </c>
      <c r="B3" s="1"/>
      <c r="C3" s="1"/>
      <c r="D3" s="1"/>
      <c r="E3" s="1"/>
    </row>
    <row r="4" spans="1:7" ht="15.75" x14ac:dyDescent="0.25">
      <c r="A4" s="1"/>
      <c r="B4" s="24">
        <v>2013</v>
      </c>
      <c r="C4" s="24">
        <v>2014</v>
      </c>
      <c r="D4" s="24">
        <v>2015</v>
      </c>
      <c r="E4" s="24">
        <v>2016</v>
      </c>
      <c r="F4" s="24">
        <v>2017</v>
      </c>
      <c r="G4" s="24">
        <v>2018</v>
      </c>
    </row>
    <row r="5" spans="1:7" x14ac:dyDescent="0.25">
      <c r="A5" s="29" t="s">
        <v>79</v>
      </c>
      <c r="F5" s="5"/>
    </row>
    <row r="6" spans="1:7" x14ac:dyDescent="0.25">
      <c r="A6" t="s">
        <v>38</v>
      </c>
      <c r="B6" s="12">
        <v>1459603734</v>
      </c>
      <c r="C6" s="12">
        <v>1822539596</v>
      </c>
      <c r="D6" s="12">
        <v>1983714296</v>
      </c>
      <c r="E6" s="12">
        <v>2189491183</v>
      </c>
      <c r="F6" s="5">
        <v>2312242066</v>
      </c>
      <c r="G6" s="12">
        <v>2461278953</v>
      </c>
    </row>
    <row r="7" spans="1:7" x14ac:dyDescent="0.25">
      <c r="A7" s="6" t="s">
        <v>39</v>
      </c>
      <c r="B7" s="12">
        <v>2736076</v>
      </c>
      <c r="C7" s="12">
        <v>884855</v>
      </c>
      <c r="D7" s="12">
        <v>1253597</v>
      </c>
      <c r="E7" s="12">
        <v>790731</v>
      </c>
      <c r="F7" s="12">
        <v>1452395</v>
      </c>
      <c r="G7" s="12">
        <v>1712756</v>
      </c>
    </row>
    <row r="8" spans="1:7" x14ac:dyDescent="0.25">
      <c r="A8" s="6" t="s">
        <v>40</v>
      </c>
      <c r="B8" s="12">
        <v>-536921378</v>
      </c>
      <c r="C8" s="12">
        <v>-672052681</v>
      </c>
      <c r="D8" s="12">
        <v>-695922090</v>
      </c>
      <c r="E8" s="12">
        <v>-817461213</v>
      </c>
      <c r="F8" s="12">
        <v>-941148307</v>
      </c>
      <c r="G8" s="12"/>
    </row>
    <row r="9" spans="1:7" x14ac:dyDescent="0.25">
      <c r="A9" s="6" t="s">
        <v>41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-795826734</v>
      </c>
    </row>
    <row r="10" spans="1:7" x14ac:dyDescent="0.25">
      <c r="A10" s="6" t="s">
        <v>42</v>
      </c>
      <c r="B10" s="12">
        <v>-702964458</v>
      </c>
      <c r="C10" s="12">
        <v>-1006461867</v>
      </c>
      <c r="D10" s="12">
        <v>-1183085374</v>
      </c>
      <c r="E10" s="12">
        <v>-1229646522</v>
      </c>
      <c r="F10" s="12">
        <v>-1319120033</v>
      </c>
      <c r="G10" s="12">
        <v>-1664001692</v>
      </c>
    </row>
    <row r="11" spans="1:7" x14ac:dyDescent="0.25">
      <c r="A11" s="6" t="s">
        <v>43</v>
      </c>
      <c r="B11" s="12">
        <v>-19009645</v>
      </c>
      <c r="C11" s="12">
        <v>-49937623</v>
      </c>
      <c r="D11" s="12">
        <v>-37325121</v>
      </c>
      <c r="E11" s="12">
        <v>-16641235</v>
      </c>
      <c r="F11" s="12">
        <v>-20847225</v>
      </c>
      <c r="G11" s="12">
        <v>-19354329</v>
      </c>
    </row>
    <row r="12" spans="1:7" x14ac:dyDescent="0.25">
      <c r="A12" s="3"/>
      <c r="B12" s="13">
        <f t="shared" ref="B12:G12" si="0">SUM(B5:B11)</f>
        <v>203444329</v>
      </c>
      <c r="C12" s="13">
        <f t="shared" si="0"/>
        <v>94972280</v>
      </c>
      <c r="D12" s="13">
        <f t="shared" si="0"/>
        <v>68635308</v>
      </c>
      <c r="E12" s="13">
        <f t="shared" si="0"/>
        <v>126532944</v>
      </c>
      <c r="F12" s="13">
        <f t="shared" si="0"/>
        <v>32578896</v>
      </c>
      <c r="G12" s="13">
        <f t="shared" si="0"/>
        <v>-16191046</v>
      </c>
    </row>
    <row r="13" spans="1:7" x14ac:dyDescent="0.25">
      <c r="B13" s="12"/>
      <c r="C13" s="12"/>
      <c r="D13" s="12"/>
      <c r="E13" s="12"/>
      <c r="F13" s="12"/>
      <c r="G13" s="12"/>
    </row>
    <row r="14" spans="1:7" x14ac:dyDescent="0.25">
      <c r="A14" s="29" t="s">
        <v>80</v>
      </c>
      <c r="B14" s="12"/>
      <c r="C14" s="12"/>
      <c r="D14" s="12"/>
      <c r="E14" s="12"/>
      <c r="F14" s="12"/>
      <c r="G14" s="12"/>
    </row>
    <row r="15" spans="1:7" x14ac:dyDescent="0.25">
      <c r="A15" s="14" t="s">
        <v>1</v>
      </c>
      <c r="B15" s="12">
        <v>-10781173</v>
      </c>
      <c r="C15" s="12">
        <v>-19338604</v>
      </c>
      <c r="D15" s="12">
        <v>-19441382</v>
      </c>
      <c r="E15" s="12">
        <v>-27852437</v>
      </c>
      <c r="F15" s="12">
        <v>-21859012</v>
      </c>
      <c r="G15" s="12">
        <v>-11651991</v>
      </c>
    </row>
    <row r="16" spans="1:7" x14ac:dyDescent="0.25">
      <c r="A16" s="14" t="s">
        <v>44</v>
      </c>
      <c r="B16" s="12">
        <v>-478080602</v>
      </c>
      <c r="C16" s="12">
        <v>-384916191</v>
      </c>
      <c r="D16" s="12">
        <v>-353758699</v>
      </c>
      <c r="E16" s="12">
        <v>-155371414</v>
      </c>
      <c r="F16" s="12">
        <v>-35507396</v>
      </c>
      <c r="G16" s="12">
        <v>51100907</v>
      </c>
    </row>
    <row r="17" spans="1:7" x14ac:dyDescent="0.25">
      <c r="A17" s="14" t="s">
        <v>45</v>
      </c>
      <c r="B17" s="12">
        <v>5849703</v>
      </c>
      <c r="C17" s="12">
        <v>8163931</v>
      </c>
      <c r="D17" s="12">
        <v>12186154</v>
      </c>
      <c r="E17" s="12">
        <v>2766005</v>
      </c>
      <c r="F17" s="12">
        <v>3025092</v>
      </c>
      <c r="G17" s="12">
        <v>1162145</v>
      </c>
    </row>
    <row r="18" spans="1:7" x14ac:dyDescent="0.25">
      <c r="A18" s="14" t="s">
        <v>46</v>
      </c>
      <c r="B18" s="12">
        <v>-1032885</v>
      </c>
      <c r="C18" s="12">
        <v>-2283116</v>
      </c>
      <c r="D18" s="12">
        <v>-1928906</v>
      </c>
      <c r="E18" s="12">
        <v>-5782252</v>
      </c>
      <c r="F18" s="12">
        <v>-8156285</v>
      </c>
      <c r="G18" s="12">
        <v>-8415268</v>
      </c>
    </row>
    <row r="19" spans="1:7" x14ac:dyDescent="0.25">
      <c r="A19" s="14" t="s">
        <v>55</v>
      </c>
      <c r="B19" s="12">
        <v>-16653656</v>
      </c>
      <c r="C19" s="12">
        <v>-23032068</v>
      </c>
      <c r="D19" s="12">
        <v>-36407719</v>
      </c>
      <c r="E19" s="12">
        <v>45197641</v>
      </c>
      <c r="F19" s="12"/>
      <c r="G19" s="12"/>
    </row>
    <row r="20" spans="1:7" x14ac:dyDescent="0.25">
      <c r="A20" s="14" t="s">
        <v>47</v>
      </c>
      <c r="B20" s="12">
        <v>253356491</v>
      </c>
      <c r="C20" s="12">
        <v>341097395</v>
      </c>
      <c r="D20" s="12">
        <v>330512586</v>
      </c>
      <c r="E20" s="12">
        <v>344253059</v>
      </c>
      <c r="F20" s="12">
        <v>386286140</v>
      </c>
      <c r="G20" s="12">
        <v>393449356</v>
      </c>
    </row>
    <row r="21" spans="1:7" x14ac:dyDescent="0.25">
      <c r="A21" s="14" t="s">
        <v>48</v>
      </c>
      <c r="B21" s="12">
        <v>0</v>
      </c>
      <c r="C21" s="12">
        <v>0</v>
      </c>
      <c r="D21" s="12">
        <v>0</v>
      </c>
      <c r="E21" s="12">
        <v>0</v>
      </c>
      <c r="F21" s="12"/>
      <c r="G21" s="12"/>
    </row>
    <row r="22" spans="1:7" x14ac:dyDescent="0.25">
      <c r="A22" s="3"/>
      <c r="B22" s="13">
        <f t="shared" ref="B22:G22" si="1">SUM(B15:B21)</f>
        <v>-247342122</v>
      </c>
      <c r="C22" s="13">
        <f t="shared" si="1"/>
        <v>-80308653</v>
      </c>
      <c r="D22" s="13">
        <f t="shared" si="1"/>
        <v>-68837966</v>
      </c>
      <c r="E22" s="13">
        <f t="shared" si="1"/>
        <v>203210602</v>
      </c>
      <c r="F22" s="13">
        <f t="shared" si="1"/>
        <v>323788539</v>
      </c>
      <c r="G22" s="13">
        <f t="shared" si="1"/>
        <v>425645149</v>
      </c>
    </row>
    <row r="23" spans="1:7" x14ac:dyDescent="0.25">
      <c r="B23" s="12"/>
      <c r="C23" s="12"/>
      <c r="D23" s="12"/>
      <c r="E23" s="12"/>
      <c r="F23" s="12"/>
      <c r="G23" s="12"/>
    </row>
    <row r="24" spans="1:7" x14ac:dyDescent="0.25">
      <c r="A24" s="29" t="s">
        <v>81</v>
      </c>
      <c r="B24" s="12"/>
      <c r="C24" s="12"/>
      <c r="D24" s="12"/>
      <c r="E24" s="12"/>
      <c r="F24" s="12"/>
      <c r="G24" s="12"/>
    </row>
    <row r="25" spans="1:7" x14ac:dyDescent="0.25">
      <c r="A25" t="s">
        <v>49</v>
      </c>
      <c r="B25" s="12">
        <v>-5975018</v>
      </c>
      <c r="C25" s="12">
        <v>-133958</v>
      </c>
      <c r="D25" s="12">
        <v>-15595578</v>
      </c>
      <c r="E25" s="12">
        <v>-363577</v>
      </c>
      <c r="F25" s="12">
        <v>-8152077</v>
      </c>
      <c r="G25" s="12">
        <v>-17709427</v>
      </c>
    </row>
    <row r="26" spans="1:7" x14ac:dyDescent="0.25">
      <c r="A26" t="s">
        <v>58</v>
      </c>
      <c r="B26" s="12">
        <v>51549</v>
      </c>
      <c r="C26" s="12">
        <v>0</v>
      </c>
      <c r="D26" s="12"/>
      <c r="E26" s="12"/>
      <c r="F26" s="12"/>
      <c r="G26" s="12"/>
    </row>
    <row r="27" spans="1:7" x14ac:dyDescent="0.25">
      <c r="A27" s="3"/>
      <c r="B27" s="15">
        <f>SUM(B25:B26)</f>
        <v>-5923469</v>
      </c>
      <c r="C27" s="15">
        <f t="shared" ref="C27:G27" si="2">SUM(C25:C26)</f>
        <v>-133958</v>
      </c>
      <c r="D27" s="15">
        <f t="shared" si="2"/>
        <v>-15595578</v>
      </c>
      <c r="E27" s="15">
        <f t="shared" si="2"/>
        <v>-363577</v>
      </c>
      <c r="F27" s="15">
        <f t="shared" si="2"/>
        <v>-8152077</v>
      </c>
      <c r="G27" s="15">
        <f t="shared" si="2"/>
        <v>-17709427</v>
      </c>
    </row>
    <row r="28" spans="1:7" x14ac:dyDescent="0.25">
      <c r="B28" s="12"/>
      <c r="C28" s="12"/>
      <c r="D28" s="12"/>
      <c r="E28" s="12"/>
      <c r="F28" s="12"/>
      <c r="G28" s="12"/>
    </row>
    <row r="29" spans="1:7" x14ac:dyDescent="0.25">
      <c r="A29" s="3" t="s">
        <v>82</v>
      </c>
      <c r="B29" s="16">
        <f t="shared" ref="B29:G29" si="3">B12+B22+B27</f>
        <v>-49821262</v>
      </c>
      <c r="C29" s="16">
        <f t="shared" si="3"/>
        <v>14529669</v>
      </c>
      <c r="D29" s="16">
        <f t="shared" si="3"/>
        <v>-15798236</v>
      </c>
      <c r="E29" s="16">
        <f t="shared" si="3"/>
        <v>329379969</v>
      </c>
      <c r="F29" s="16">
        <f t="shared" si="3"/>
        <v>348215358</v>
      </c>
      <c r="G29" s="16">
        <f t="shared" si="3"/>
        <v>391744676</v>
      </c>
    </row>
    <row r="30" spans="1:7" x14ac:dyDescent="0.25">
      <c r="A30" s="32" t="s">
        <v>83</v>
      </c>
      <c r="B30" s="12">
        <v>1279843949</v>
      </c>
      <c r="C30" s="12">
        <v>1230022687</v>
      </c>
      <c r="D30" s="12">
        <v>1244552356</v>
      </c>
      <c r="E30" s="12">
        <v>1228754120</v>
      </c>
      <c r="F30" s="12">
        <v>1558134089</v>
      </c>
      <c r="G30" s="12">
        <v>1906349447</v>
      </c>
    </row>
    <row r="31" spans="1:7" x14ac:dyDescent="0.25">
      <c r="A31" s="29" t="s">
        <v>84</v>
      </c>
      <c r="B31" s="16">
        <f t="shared" ref="B31:G31" si="4">B29+B30</f>
        <v>1230022687</v>
      </c>
      <c r="C31" s="16">
        <f t="shared" si="4"/>
        <v>1244552356</v>
      </c>
      <c r="D31" s="16">
        <f t="shared" si="4"/>
        <v>1228754120</v>
      </c>
      <c r="E31" s="16">
        <f t="shared" si="4"/>
        <v>1558134089</v>
      </c>
      <c r="F31" s="16">
        <f t="shared" si="4"/>
        <v>1906349447</v>
      </c>
      <c r="G31" s="16">
        <f t="shared" si="4"/>
        <v>2298094123</v>
      </c>
    </row>
    <row r="32" spans="1:7" x14ac:dyDescent="0.25">
      <c r="B32" s="3"/>
      <c r="C32" s="3"/>
      <c r="D32" s="3"/>
      <c r="E32" s="3"/>
      <c r="F32" s="3"/>
      <c r="G32" s="3"/>
    </row>
    <row r="34" spans="1:7" x14ac:dyDescent="0.25">
      <c r="A34" s="29" t="s">
        <v>85</v>
      </c>
      <c r="B34" s="7">
        <f>B12/('1'!B48/10)</f>
        <v>20.594866476352447</v>
      </c>
      <c r="C34" s="7">
        <f>C12/('1'!C48/10)</f>
        <v>9.6141358924522198</v>
      </c>
      <c r="D34" s="7">
        <f>D12/('1'!D48/10)</f>
        <v>6.6171606737933271</v>
      </c>
      <c r="E34" s="7">
        <f>E12/('1'!E48/10)</f>
        <v>12.199097598222963</v>
      </c>
      <c r="F34" s="7">
        <f>F12/('1'!F48/10)</f>
        <v>2.6845692356398283</v>
      </c>
      <c r="G34" s="7">
        <f>G12/('1'!G48/10)</f>
        <v>-1.2128873881719282</v>
      </c>
    </row>
    <row r="35" spans="1:7" x14ac:dyDescent="0.25">
      <c r="A35" s="29" t="s">
        <v>86</v>
      </c>
      <c r="B35">
        <f>'1'!B59</f>
        <v>9878400</v>
      </c>
      <c r="C35">
        <f>'1'!C59</f>
        <v>9878400</v>
      </c>
      <c r="D35">
        <f>'1'!D59</f>
        <v>10372320</v>
      </c>
      <c r="E35">
        <f>'1'!E59</f>
        <v>10372320</v>
      </c>
      <c r="F35">
        <f>'1'!F59</f>
        <v>12135614</v>
      </c>
      <c r="G35">
        <f>'1'!G59</f>
        <v>13349175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2020-04-12T14:08:19Z</dcterms:modified>
</cp:coreProperties>
</file>