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2" l="1"/>
  <c r="I24" i="3" l="1"/>
  <c r="I21" i="3"/>
  <c r="I15" i="3"/>
  <c r="I6" i="3"/>
  <c r="I33" i="2"/>
  <c r="I26" i="2"/>
  <c r="I13" i="2"/>
  <c r="I6" i="2"/>
  <c r="I5" i="2" s="1"/>
  <c r="I25" i="2" s="1"/>
  <c r="G6" i="4" s="1"/>
  <c r="I34" i="1"/>
  <c r="I28" i="1"/>
  <c r="I25" i="1" s="1"/>
  <c r="I17" i="1"/>
  <c r="I14" i="1"/>
  <c r="I10" i="1"/>
  <c r="I6" i="1"/>
  <c r="I32" i="2" l="1"/>
  <c r="G5" i="4"/>
  <c r="I5" i="1"/>
  <c r="I40" i="1"/>
  <c r="I5" i="3"/>
  <c r="I24" i="1"/>
  <c r="I36" i="2" l="1"/>
  <c r="I28" i="3"/>
  <c r="I31" i="3" s="1"/>
  <c r="I32" i="3"/>
  <c r="G8" i="4" l="1"/>
  <c r="G7" i="4"/>
  <c r="G9" i="4"/>
  <c r="B24" i="2"/>
  <c r="C24" i="2"/>
  <c r="C6" i="2"/>
  <c r="C5" i="2" s="1"/>
  <c r="D6" i="2"/>
  <c r="D5" i="2" s="1"/>
  <c r="E6" i="2"/>
  <c r="E5" i="2" s="1"/>
  <c r="F6" i="2"/>
  <c r="F5" i="2" s="1"/>
  <c r="G6" i="2"/>
  <c r="G5" i="2" s="1"/>
  <c r="H6" i="2"/>
  <c r="H5" i="2" s="1"/>
  <c r="B6" i="2"/>
  <c r="B5" i="2" s="1"/>
  <c r="E5" i="4" l="1"/>
  <c r="D5" i="4"/>
  <c r="C5" i="4"/>
  <c r="F5" i="4"/>
  <c r="B5" i="4"/>
  <c r="C24" i="3"/>
  <c r="D24" i="3"/>
  <c r="E24" i="3"/>
  <c r="F24" i="3"/>
  <c r="G24" i="3"/>
  <c r="H24" i="3"/>
  <c r="B24" i="3"/>
  <c r="C21" i="3"/>
  <c r="D21" i="3"/>
  <c r="E21" i="3"/>
  <c r="F21" i="3"/>
  <c r="G21" i="3"/>
  <c r="H21" i="3"/>
  <c r="B21" i="3"/>
  <c r="C15" i="3"/>
  <c r="D15" i="3"/>
  <c r="E15" i="3"/>
  <c r="F15" i="3"/>
  <c r="G15" i="3"/>
  <c r="H15" i="3"/>
  <c r="B15" i="3"/>
  <c r="C6" i="3"/>
  <c r="D6" i="3"/>
  <c r="E6" i="3"/>
  <c r="F6" i="3"/>
  <c r="G6" i="3"/>
  <c r="H6" i="3"/>
  <c r="B6" i="3"/>
  <c r="C33" i="2"/>
  <c r="D33" i="2"/>
  <c r="E33" i="2"/>
  <c r="F33" i="2"/>
  <c r="G33" i="2"/>
  <c r="H33" i="2"/>
  <c r="B33" i="2"/>
  <c r="C26" i="2"/>
  <c r="D26" i="2"/>
  <c r="E26" i="2"/>
  <c r="F26" i="2"/>
  <c r="G26" i="2"/>
  <c r="H26" i="2"/>
  <c r="B26" i="2"/>
  <c r="C13" i="2"/>
  <c r="C25" i="2" s="1"/>
  <c r="D13" i="2"/>
  <c r="D25" i="2" s="1"/>
  <c r="B6" i="4" s="1"/>
  <c r="E13" i="2"/>
  <c r="E25" i="2" s="1"/>
  <c r="C6" i="4" s="1"/>
  <c r="F13" i="2"/>
  <c r="F25" i="2" s="1"/>
  <c r="D6" i="4" s="1"/>
  <c r="G13" i="2"/>
  <c r="G25" i="2" s="1"/>
  <c r="H13" i="2"/>
  <c r="H25" i="2" s="1"/>
  <c r="F6" i="4" s="1"/>
  <c r="B13" i="2"/>
  <c r="B25" i="2" s="1"/>
  <c r="C34" i="1"/>
  <c r="C40" i="1" s="1"/>
  <c r="D34" i="1"/>
  <c r="E34" i="1"/>
  <c r="F34" i="1"/>
  <c r="G34" i="1"/>
  <c r="H34" i="1"/>
  <c r="B34" i="1"/>
  <c r="B40" i="1" s="1"/>
  <c r="C28" i="1"/>
  <c r="C25" i="1" s="1"/>
  <c r="D28" i="1"/>
  <c r="D25" i="1" s="1"/>
  <c r="E28" i="1"/>
  <c r="E25" i="1" s="1"/>
  <c r="F28" i="1"/>
  <c r="F25" i="1" s="1"/>
  <c r="G28" i="1"/>
  <c r="G25" i="1" s="1"/>
  <c r="H28" i="1"/>
  <c r="H25" i="1" s="1"/>
  <c r="B28" i="1"/>
  <c r="B25" i="1" s="1"/>
  <c r="C17" i="1"/>
  <c r="D17" i="1"/>
  <c r="E17" i="1"/>
  <c r="F17" i="1"/>
  <c r="G17" i="1"/>
  <c r="H17" i="1"/>
  <c r="B17" i="1"/>
  <c r="C14" i="1"/>
  <c r="D14" i="1"/>
  <c r="E14" i="1"/>
  <c r="F14" i="1"/>
  <c r="G14" i="1"/>
  <c r="H14" i="1"/>
  <c r="B14" i="1"/>
  <c r="G6" i="1"/>
  <c r="C10" i="1"/>
  <c r="D10" i="1"/>
  <c r="E10" i="1"/>
  <c r="F10" i="1"/>
  <c r="G10" i="1"/>
  <c r="H10" i="1"/>
  <c r="B10" i="1"/>
  <c r="C6" i="1"/>
  <c r="D6" i="1"/>
  <c r="E6" i="1"/>
  <c r="F6" i="1"/>
  <c r="H6" i="1"/>
  <c r="B6" i="1"/>
  <c r="G32" i="2" l="1"/>
  <c r="E6" i="4"/>
  <c r="G5" i="3"/>
  <c r="G32" i="3" s="1"/>
  <c r="F32" i="2"/>
  <c r="C32" i="2"/>
  <c r="B32" i="2"/>
  <c r="B36" i="2" s="1"/>
  <c r="E32" i="2"/>
  <c r="H32" i="2"/>
  <c r="D32" i="2"/>
  <c r="C36" i="2"/>
  <c r="G24" i="1"/>
  <c r="E24" i="1"/>
  <c r="G5" i="1"/>
  <c r="E5" i="1"/>
  <c r="H40" i="1"/>
  <c r="D40" i="1"/>
  <c r="D5" i="1"/>
  <c r="G40" i="1"/>
  <c r="F40" i="1"/>
  <c r="E40" i="1"/>
  <c r="E5" i="3"/>
  <c r="E32" i="3" s="1"/>
  <c r="D5" i="3"/>
  <c r="B5" i="3"/>
  <c r="C5" i="3"/>
  <c r="B24" i="1"/>
  <c r="B5" i="1"/>
  <c r="C24" i="1"/>
  <c r="C5" i="1"/>
  <c r="D24" i="1"/>
  <c r="H5" i="3"/>
  <c r="F5" i="3"/>
  <c r="G28" i="3"/>
  <c r="G31" i="3" s="1"/>
  <c r="H24" i="1"/>
  <c r="H5" i="1"/>
  <c r="F24" i="1"/>
  <c r="F5" i="1"/>
  <c r="G36" i="2" l="1"/>
  <c r="E7" i="4" s="1"/>
  <c r="E36" i="2"/>
  <c r="C7" i="4" s="1"/>
  <c r="F36" i="2"/>
  <c r="D36" i="2"/>
  <c r="H36" i="2"/>
  <c r="H28" i="3"/>
  <c r="H31" i="3" s="1"/>
  <c r="H32" i="3"/>
  <c r="C28" i="3"/>
  <c r="C31" i="3" s="1"/>
  <c r="C32" i="3"/>
  <c r="E28" i="3"/>
  <c r="E31" i="3" s="1"/>
  <c r="B28" i="3"/>
  <c r="B31" i="3" s="1"/>
  <c r="B32" i="3"/>
  <c r="F28" i="3"/>
  <c r="F31" i="3" s="1"/>
  <c r="F32" i="3"/>
  <c r="D28" i="3"/>
  <c r="D31" i="3" s="1"/>
  <c r="D32" i="3"/>
  <c r="F8" i="4" l="1"/>
  <c r="F7" i="4"/>
  <c r="B8" i="4"/>
  <c r="B7" i="4"/>
  <c r="D8" i="4"/>
  <c r="D7" i="4"/>
  <c r="E8" i="4"/>
  <c r="E9" i="4"/>
  <c r="B9" i="4"/>
  <c r="D9" i="4"/>
  <c r="F9" i="4"/>
  <c r="C9" i="4"/>
  <c r="C8" i="4"/>
</calcChain>
</file>

<file path=xl/sharedStrings.xml><?xml version="1.0" encoding="utf-8"?>
<sst xmlns="http://schemas.openxmlformats.org/spreadsheetml/2006/main" count="117" uniqueCount="111">
  <si>
    <t>The Premier Bank Limited</t>
  </si>
  <si>
    <t>Cash</t>
  </si>
  <si>
    <t>In hand (including foreign currencies)</t>
  </si>
  <si>
    <t>Balance with Bangladesh Bank and its agent bank(s) (including foreign currencies)</t>
  </si>
  <si>
    <t>In Bangladesh</t>
  </si>
  <si>
    <t>Outside Bangladesh</t>
  </si>
  <si>
    <t>Investments</t>
  </si>
  <si>
    <t>Government securities</t>
  </si>
  <si>
    <t>Others</t>
  </si>
  <si>
    <t>Loans, cash credits, overdrafts, etc</t>
  </si>
  <si>
    <t>Bills purchased and discounted</t>
  </si>
  <si>
    <t>Other assets</t>
  </si>
  <si>
    <t>Liabilities</t>
  </si>
  <si>
    <t>Non-convertible Subordinated Bond</t>
  </si>
  <si>
    <t>Savings / Mudaraba Saving deposits</t>
  </si>
  <si>
    <t>Fixed deposits/Mudaraba term deposits</t>
  </si>
  <si>
    <t>Current deposits and other accounts</t>
  </si>
  <si>
    <t>Bills payable</t>
  </si>
  <si>
    <t>Other liabilities</t>
  </si>
  <si>
    <t>Paid-up capital</t>
  </si>
  <si>
    <t>Statutory reserve</t>
  </si>
  <si>
    <t>Other reserve</t>
  </si>
  <si>
    <t>Retained earnings</t>
  </si>
  <si>
    <t>Interest income/profit on islamic investments</t>
  </si>
  <si>
    <t>Interest/profit paid on deposits, borrowings,etc</t>
  </si>
  <si>
    <t>Investment income</t>
  </si>
  <si>
    <t>Commission, exchange and brokerage</t>
  </si>
  <si>
    <t>Other operating income</t>
  </si>
  <si>
    <t>Salary and allowances</t>
  </si>
  <si>
    <t>Rent, taxes, insurance, electricity, etc.</t>
  </si>
  <si>
    <t>Legal expenses</t>
  </si>
  <si>
    <t>Postage, stamps, telecommunication, etc.</t>
  </si>
  <si>
    <t>Stationery, printing, advertisement, etc.</t>
  </si>
  <si>
    <t>Chief executive's salary and fees</t>
  </si>
  <si>
    <t>Directors' fees</t>
  </si>
  <si>
    <t>Auditors' fee</t>
  </si>
  <si>
    <t>Depreciation and repair of Bank's assets</t>
  </si>
  <si>
    <t>Other expenses</t>
  </si>
  <si>
    <t>Specific Provision</t>
  </si>
  <si>
    <t>General Provision</t>
  </si>
  <si>
    <t>Provision for off-balance sheet items</t>
  </si>
  <si>
    <t>Provision for investment in shares</t>
  </si>
  <si>
    <t>Other provisions</t>
  </si>
  <si>
    <t>Current Tax</t>
  </si>
  <si>
    <t>Deferred tax expense/(income)</t>
  </si>
  <si>
    <t>Interest received in cash</t>
  </si>
  <si>
    <t>Interest paid</t>
  </si>
  <si>
    <t>Fee and commission received in cash</t>
  </si>
  <si>
    <t>Payments to employees</t>
  </si>
  <si>
    <t>Payments to suppliers</t>
  </si>
  <si>
    <t>Income taxes paid</t>
  </si>
  <si>
    <t>Receipts from other operating activities</t>
  </si>
  <si>
    <t>Payments for other operating activities</t>
  </si>
  <si>
    <t>Loans and advances to customers</t>
  </si>
  <si>
    <t>Deposits from other banks</t>
  </si>
  <si>
    <t>Deposits from customers</t>
  </si>
  <si>
    <t>Purchase/sale of trading securities, shares, bonds, etc.</t>
  </si>
  <si>
    <t>Purchase of property, plant and equipment</t>
  </si>
  <si>
    <t>Dividend paid</t>
  </si>
  <si>
    <t>Issue of shares</t>
  </si>
  <si>
    <t>Issue of non- convertible variable coupon rate bond</t>
  </si>
  <si>
    <t>Effects of exchange rate changes on cash and cash equivalents</t>
  </si>
  <si>
    <t>Cash and cash equivalents at the beginning of the year</t>
  </si>
  <si>
    <t>Other Losses (disposal of subsidiary/loan/portfolio)</t>
  </si>
  <si>
    <t>Ratio</t>
  </si>
  <si>
    <t>Operating Margin</t>
  </si>
  <si>
    <t>Net Margin</t>
  </si>
  <si>
    <t>Capital to Risk Weighted Assets Ratio</t>
  </si>
  <si>
    <t xml:space="preserve">As at 31 December </t>
  </si>
  <si>
    <t>Net assets value per share</t>
  </si>
  <si>
    <t>Shares to calculate NAVPS</t>
  </si>
  <si>
    <t>Earnings per share (par value Taka 10)</t>
  </si>
  <si>
    <t>Shares to Calculate EPS</t>
  </si>
  <si>
    <t>Net Operating Cash Flow Per Share</t>
  </si>
  <si>
    <t>Shares to Calculate NOCFPS</t>
  </si>
  <si>
    <t>Property and Assets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</si>
  <si>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</si>
  <si>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</si>
  <si>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</si>
  <si>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</si>
  <si>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</si>
  <si>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</si>
  <si>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</si>
  <si>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</si>
  <si>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</si>
  <si>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</si>
  <si>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</si>
  <si>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</si>
  <si>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</si>
  <si>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</si>
  <si>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</si>
  <si>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</si>
  <si>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</si>
  <si>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</si>
  <si>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</si>
  <si>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</si>
  <si>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</si>
  <si>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</si>
  <si>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</si>
  <si>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</si>
  <si>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</si>
  <si>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</si>
  <si>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End of Period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</si>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</sst>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 applyFont="1" applyAlignment="1">
      <alignment horizontal="left" indent="1"/>
    </xf>
    <xf numFmtId="4" fontId="1" fillId="0" borderId="0" xfId="0" applyNumberFormat="1" applyFont="1"/>
    <xf numFmtId="2" fontId="0" fillId="0" borderId="0" xfId="0" applyNumberFormat="1"/>
    <xf numFmtId="0" fontId="3" fillId="0" borderId="0" xfId="0" applyFont="1"/>
    <xf numFmtId="10" fontId="0" fillId="0" borderId="0" xfId="1" applyNumberFormat="1" applyFont="1"/>
    <xf numFmtId="164" fontId="1" fillId="0" borderId="0" xfId="2" applyNumberFormat="1" applyFont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1" fillId="0" borderId="1" xfId="0" applyFont="1" applyBorder="1"/>
    <xf numFmtId="0" fontId="4" fillId="0" borderId="0" xfId="0" applyFont="1"/>
    <xf numFmtId="0" fontId="1" fillId="0" borderId="2" xfId="0" applyFont="1" applyBorder="1"/>
    <xf numFmtId="2" fontId="1" fillId="0" borderId="0" xfId="0" applyNumberFormat="1" applyFont="1"/>
    <xf numFmtId="0" fontId="5" fillId="0" borderId="0" xfId="0" applyFont="1" applyAlignment="1">
      <alignment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 inden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0" sqref="J10"/>
    </sheetView>
  </sheetViews>
  <sheetFormatPr defaultRowHeight="15" x14ac:dyDescent="0.25"/>
  <cols>
    <col min="1" max="1" width="54.28515625" customWidth="1"/>
    <col min="2" max="9" width="15.28515625" bestFit="1" customWidth="1"/>
  </cols>
  <sheetData>
    <row r="1" spans="1:9" x14ac:dyDescent="0.25">
      <c r="A1" s="2" t="s">
        <v>0</v>
      </c>
    </row>
    <row r="2" spans="1:9" x14ac:dyDescent="0.25">
      <c r="A2" s="2" t="s">
        <v>108</v>
      </c>
    </row>
    <row r="3" spans="1:9" x14ac:dyDescent="0.25">
      <c r="A3" t="s">
        <v>68</v>
      </c>
    </row>
    <row r="4" spans="1:9" x14ac:dyDescent="0.25">
      <c r="B4" s="2">
        <v>2011</v>
      </c>
      <c r="C4" s="2">
        <v>2012</v>
      </c>
      <c r="D4" s="2">
        <v>2013</v>
      </c>
      <c r="E4" s="2">
        <v>2014</v>
      </c>
      <c r="F4" s="2">
        <v>2015</v>
      </c>
      <c r="G4" s="2">
        <v>2016</v>
      </c>
      <c r="H4" s="2">
        <v>2017</v>
      </c>
      <c r="I4" s="2">
        <v>2018</v>
      </c>
    </row>
    <row r="5" spans="1:9" x14ac:dyDescent="0.25">
      <c r="A5" s="11" t="s">
        <v>75</v>
      </c>
      <c r="B5" s="4">
        <f>B6+B10+B14+B17+B20+B21+B22+B13</f>
        <v>74951106927</v>
      </c>
      <c r="C5" s="4">
        <f>C6+C10+C14+C17+C20+C21+C22+C13</f>
        <v>81805035656</v>
      </c>
      <c r="D5" s="4">
        <f>D6+D10+D14+D17+D20+D21+D22+D13</f>
        <v>88959317596</v>
      </c>
      <c r="E5" s="4">
        <f>E6+E10+E14+E17+E20+E21+E22+E13</f>
        <v>111576407938</v>
      </c>
      <c r="F5" s="4">
        <f>F6+F10+F14+F17+F20+F21+F22</f>
        <v>131696903277</v>
      </c>
      <c r="G5" s="4">
        <f>G6+G10+G14+G17+G20+G21+G22</f>
        <v>155167287682</v>
      </c>
      <c r="H5" s="4">
        <f>H6+H10+H14+H17+H20+H21+H22</f>
        <v>182537051926</v>
      </c>
      <c r="I5" s="4">
        <f>I6+I10+I14+I17+I20+I21+I22+I13</f>
        <v>216809881060</v>
      </c>
    </row>
    <row r="6" spans="1:9" x14ac:dyDescent="0.25">
      <c r="A6" s="12" t="s">
        <v>1</v>
      </c>
      <c r="B6" s="4">
        <f>SUM(B7:B9)</f>
        <v>5145249299</v>
      </c>
      <c r="C6" s="4">
        <f t="shared" ref="C6:I6" si="0">SUM(C7:C9)</f>
        <v>5222245038</v>
      </c>
      <c r="D6" s="4">
        <f t="shared" si="0"/>
        <v>5408387754</v>
      </c>
      <c r="E6" s="4">
        <f t="shared" si="0"/>
        <v>7277078390</v>
      </c>
      <c r="F6" s="4">
        <f t="shared" si="0"/>
        <v>8534064596</v>
      </c>
      <c r="G6" s="4">
        <f>SUM(G7:G9)</f>
        <v>10035167151</v>
      </c>
      <c r="H6" s="4">
        <f t="shared" si="0"/>
        <v>11338246488</v>
      </c>
      <c r="I6" s="4">
        <f t="shared" si="0"/>
        <v>13673599695</v>
      </c>
    </row>
    <row r="7" spans="1:9" x14ac:dyDescent="0.25">
      <c r="A7" s="1" t="s">
        <v>2</v>
      </c>
      <c r="B7" s="3">
        <v>627653018</v>
      </c>
      <c r="C7" s="3">
        <v>922814100</v>
      </c>
      <c r="D7" s="3">
        <v>1138229783</v>
      </c>
      <c r="E7" s="3">
        <v>1178340047</v>
      </c>
      <c r="F7" s="3">
        <v>1150706019</v>
      </c>
      <c r="G7" s="3">
        <v>1207373971</v>
      </c>
      <c r="H7" s="3">
        <v>1648447462</v>
      </c>
      <c r="I7" s="3">
        <v>1664542790</v>
      </c>
    </row>
    <row r="8" spans="1:9" x14ac:dyDescent="0.25">
      <c r="A8" s="20" t="s">
        <v>3</v>
      </c>
      <c r="B8" s="18">
        <v>4517596281</v>
      </c>
      <c r="C8" s="18">
        <v>4299430938</v>
      </c>
      <c r="D8" s="18">
        <v>4270157971</v>
      </c>
      <c r="E8" s="18">
        <v>6098738343</v>
      </c>
      <c r="F8" s="18">
        <v>7383358577</v>
      </c>
      <c r="G8" s="18">
        <v>8827793180</v>
      </c>
      <c r="H8" s="18">
        <v>9689799026</v>
      </c>
      <c r="I8" s="3">
        <v>12009056905</v>
      </c>
    </row>
    <row r="9" spans="1:9" x14ac:dyDescent="0.25">
      <c r="A9" s="20"/>
      <c r="B9" s="19"/>
      <c r="C9" s="19"/>
      <c r="D9" s="19"/>
      <c r="E9" s="19"/>
      <c r="F9" s="19"/>
      <c r="G9" s="19"/>
      <c r="H9" s="19"/>
    </row>
    <row r="10" spans="1:9" x14ac:dyDescent="0.25">
      <c r="A10" s="14" t="s">
        <v>76</v>
      </c>
      <c r="B10" s="4">
        <f>SUM(B11:B12)</f>
        <v>4039677429</v>
      </c>
      <c r="C10" s="4">
        <f t="shared" ref="C10:I10" si="1">SUM(C11:C12)</f>
        <v>4723127485</v>
      </c>
      <c r="D10" s="4">
        <f t="shared" si="1"/>
        <v>3760277075</v>
      </c>
      <c r="E10" s="4">
        <f t="shared" si="1"/>
        <v>5183641631</v>
      </c>
      <c r="F10" s="4">
        <f t="shared" si="1"/>
        <v>1451506552</v>
      </c>
      <c r="G10" s="4">
        <f t="shared" si="1"/>
        <v>1100594938</v>
      </c>
      <c r="H10" s="4">
        <f t="shared" si="1"/>
        <v>926436073</v>
      </c>
      <c r="I10" s="4">
        <f t="shared" si="1"/>
        <v>1845950895</v>
      </c>
    </row>
    <row r="11" spans="1:9" x14ac:dyDescent="0.25">
      <c r="A11" s="1" t="s">
        <v>4</v>
      </c>
      <c r="B11" s="3">
        <v>3062932497</v>
      </c>
      <c r="C11" s="3">
        <v>3127146372</v>
      </c>
      <c r="D11" s="3">
        <v>3450916389</v>
      </c>
      <c r="E11" s="3">
        <v>4873403062</v>
      </c>
      <c r="F11" s="3">
        <v>1044913872</v>
      </c>
      <c r="G11" s="3">
        <v>846769364</v>
      </c>
      <c r="H11" s="3">
        <v>212708609</v>
      </c>
      <c r="I11" s="3">
        <v>1331228448</v>
      </c>
    </row>
    <row r="12" spans="1:9" x14ac:dyDescent="0.25">
      <c r="A12" s="1" t="s">
        <v>5</v>
      </c>
      <c r="B12" s="3">
        <v>976744932</v>
      </c>
      <c r="C12" s="3">
        <v>1595981113</v>
      </c>
      <c r="D12" s="3">
        <v>309360686</v>
      </c>
      <c r="E12" s="3">
        <v>310238569</v>
      </c>
      <c r="F12" s="3">
        <v>406592680</v>
      </c>
      <c r="G12" s="3">
        <v>253825574</v>
      </c>
      <c r="H12" s="3">
        <v>713727464</v>
      </c>
      <c r="I12" s="3">
        <v>514722447</v>
      </c>
    </row>
    <row r="13" spans="1:9" x14ac:dyDescent="0.25">
      <c r="A13" s="14" t="s">
        <v>77</v>
      </c>
      <c r="B13" s="3">
        <v>0</v>
      </c>
      <c r="C13" s="3">
        <v>2000000000</v>
      </c>
      <c r="D13" s="3">
        <v>1710000000</v>
      </c>
      <c r="E13" s="3">
        <v>1090000000</v>
      </c>
      <c r="F13" s="3">
        <v>0</v>
      </c>
      <c r="G13" s="3">
        <v>0</v>
      </c>
      <c r="H13" s="3">
        <v>0</v>
      </c>
      <c r="I13" s="3">
        <v>500000000</v>
      </c>
    </row>
    <row r="14" spans="1:9" x14ac:dyDescent="0.25">
      <c r="A14" s="14" t="s">
        <v>6</v>
      </c>
      <c r="B14" s="4">
        <f>SUM(B15:B16)</f>
        <v>11968606315</v>
      </c>
      <c r="C14" s="4">
        <f t="shared" ref="C14:I14" si="2">SUM(C15:C16)</f>
        <v>12614020040</v>
      </c>
      <c r="D14" s="4">
        <f t="shared" si="2"/>
        <v>20033108701</v>
      </c>
      <c r="E14" s="4">
        <f t="shared" si="2"/>
        <v>20739094903</v>
      </c>
      <c r="F14" s="4">
        <f t="shared" si="2"/>
        <v>24426394826</v>
      </c>
      <c r="G14" s="4">
        <f t="shared" si="2"/>
        <v>23301143562</v>
      </c>
      <c r="H14" s="4">
        <f t="shared" si="2"/>
        <v>23164705952</v>
      </c>
      <c r="I14" s="4">
        <f t="shared" si="2"/>
        <v>30116862312</v>
      </c>
    </row>
    <row r="15" spans="1:9" x14ac:dyDescent="0.25">
      <c r="A15" s="1" t="s">
        <v>7</v>
      </c>
      <c r="B15" s="3">
        <v>9239800455</v>
      </c>
      <c r="C15" s="3">
        <v>8502471382</v>
      </c>
      <c r="D15" s="3">
        <v>13755395043</v>
      </c>
      <c r="E15" s="3">
        <v>14836281245</v>
      </c>
      <c r="F15" s="3">
        <v>18568585083</v>
      </c>
      <c r="G15" s="3">
        <v>16263333802</v>
      </c>
      <c r="H15" s="3">
        <v>17040173917</v>
      </c>
      <c r="I15" s="3">
        <v>24169726080</v>
      </c>
    </row>
    <row r="16" spans="1:9" x14ac:dyDescent="0.25">
      <c r="A16" s="1" t="s">
        <v>8</v>
      </c>
      <c r="B16" s="3">
        <v>2728805860</v>
      </c>
      <c r="C16" s="3">
        <v>4111548658</v>
      </c>
      <c r="D16" s="3">
        <v>6277713658</v>
      </c>
      <c r="E16" s="3">
        <v>5902813658</v>
      </c>
      <c r="F16" s="3">
        <v>5857809743</v>
      </c>
      <c r="G16" s="3">
        <v>7037809760</v>
      </c>
      <c r="H16" s="3">
        <v>6124532035</v>
      </c>
      <c r="I16" s="3">
        <v>5947136232</v>
      </c>
    </row>
    <row r="17" spans="1:9" x14ac:dyDescent="0.25">
      <c r="A17" s="14" t="s">
        <v>78</v>
      </c>
      <c r="B17" s="4">
        <f>SUM(B18:B19)</f>
        <v>49774914327</v>
      </c>
      <c r="C17" s="4">
        <f t="shared" ref="C17:I17" si="3">SUM(C18:C19)</f>
        <v>52210156853</v>
      </c>
      <c r="D17" s="4">
        <f t="shared" si="3"/>
        <v>52697135148</v>
      </c>
      <c r="E17" s="4">
        <f t="shared" si="3"/>
        <v>70063724793</v>
      </c>
      <c r="F17" s="4">
        <f t="shared" si="3"/>
        <v>91318508129</v>
      </c>
      <c r="G17" s="4">
        <f t="shared" si="3"/>
        <v>113777562064</v>
      </c>
      <c r="H17" s="4">
        <f t="shared" si="3"/>
        <v>137728107037</v>
      </c>
      <c r="I17" s="4">
        <f t="shared" si="3"/>
        <v>159132910780</v>
      </c>
    </row>
    <row r="18" spans="1:9" x14ac:dyDescent="0.25">
      <c r="A18" s="1" t="s">
        <v>9</v>
      </c>
      <c r="B18" s="3">
        <v>45918954532</v>
      </c>
      <c r="C18" s="3">
        <v>47596741980</v>
      </c>
      <c r="D18" s="3">
        <v>49997867028</v>
      </c>
      <c r="E18" s="3">
        <v>66112635053</v>
      </c>
      <c r="F18" s="3">
        <v>85085336753</v>
      </c>
      <c r="G18" s="3">
        <v>108019159866</v>
      </c>
      <c r="H18" s="3">
        <v>132924112287</v>
      </c>
      <c r="I18" s="3">
        <v>147057575314</v>
      </c>
    </row>
    <row r="19" spans="1:9" x14ac:dyDescent="0.25">
      <c r="A19" s="1" t="s">
        <v>10</v>
      </c>
      <c r="B19" s="3">
        <v>3855959795</v>
      </c>
      <c r="C19" s="3">
        <v>4613414873</v>
      </c>
      <c r="D19" s="3">
        <v>2699268120</v>
      </c>
      <c r="E19" s="3">
        <v>3951089740</v>
      </c>
      <c r="F19" s="3">
        <v>6233171376</v>
      </c>
      <c r="G19" s="3">
        <v>5758402198</v>
      </c>
      <c r="H19" s="3">
        <v>4803994750</v>
      </c>
      <c r="I19" s="3">
        <v>12075335466</v>
      </c>
    </row>
    <row r="20" spans="1:9" x14ac:dyDescent="0.25">
      <c r="A20" s="12" t="s">
        <v>79</v>
      </c>
      <c r="B20" s="3">
        <v>1220865202</v>
      </c>
      <c r="C20" s="3">
        <v>1423410554</v>
      </c>
      <c r="D20" s="3">
        <v>1599669560</v>
      </c>
      <c r="E20" s="3">
        <v>1659538695</v>
      </c>
      <c r="F20" s="3">
        <v>2423971952</v>
      </c>
      <c r="G20" s="3">
        <v>2408410725</v>
      </c>
      <c r="H20" s="3">
        <v>2373477630</v>
      </c>
      <c r="I20" s="3">
        <v>2339414981</v>
      </c>
    </row>
    <row r="21" spans="1:9" x14ac:dyDescent="0.25">
      <c r="A21" s="12" t="s">
        <v>80</v>
      </c>
      <c r="B21" s="3">
        <v>2801794355</v>
      </c>
      <c r="C21" s="3">
        <v>3612075686</v>
      </c>
      <c r="D21" s="3">
        <v>3750739358</v>
      </c>
      <c r="E21" s="3">
        <v>5563329526</v>
      </c>
      <c r="F21" s="3">
        <v>3542457222</v>
      </c>
      <c r="G21" s="3">
        <v>4544409242</v>
      </c>
      <c r="H21" s="3">
        <v>7006078746</v>
      </c>
      <c r="I21" s="3">
        <v>9201142397</v>
      </c>
    </row>
    <row r="22" spans="1:9" x14ac:dyDescent="0.25">
      <c r="A22" s="12" t="s">
        <v>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4" spans="1:9" x14ac:dyDescent="0.25">
      <c r="A24" s="11" t="s">
        <v>82</v>
      </c>
      <c r="B24" s="4">
        <f t="shared" ref="B24:I24" si="4">B25+B34</f>
        <v>74951106927</v>
      </c>
      <c r="C24" s="4">
        <f t="shared" si="4"/>
        <v>81805035656</v>
      </c>
      <c r="D24" s="4">
        <f t="shared" si="4"/>
        <v>88959317596</v>
      </c>
      <c r="E24" s="4">
        <f t="shared" si="4"/>
        <v>111576407938</v>
      </c>
      <c r="F24" s="4">
        <f t="shared" si="4"/>
        <v>131696903277</v>
      </c>
      <c r="G24" s="4">
        <f t="shared" si="4"/>
        <v>155167287682</v>
      </c>
      <c r="H24" s="4">
        <f t="shared" si="4"/>
        <v>182537051926</v>
      </c>
      <c r="I24" s="4">
        <f t="shared" si="4"/>
        <v>216809881060</v>
      </c>
    </row>
    <row r="25" spans="1:9" x14ac:dyDescent="0.25">
      <c r="A25" s="14" t="s">
        <v>12</v>
      </c>
      <c r="B25" s="4">
        <f t="shared" ref="B25:I25" si="5">B26+B27+B28+B33</f>
        <v>68277700928</v>
      </c>
      <c r="C25" s="4">
        <f t="shared" si="5"/>
        <v>74656684233</v>
      </c>
      <c r="D25" s="4">
        <f t="shared" si="5"/>
        <v>80972585148</v>
      </c>
      <c r="E25" s="4">
        <f t="shared" si="5"/>
        <v>102633037632</v>
      </c>
      <c r="F25" s="4">
        <f t="shared" si="5"/>
        <v>121033233234</v>
      </c>
      <c r="G25" s="4">
        <f t="shared" si="5"/>
        <v>143254047800</v>
      </c>
      <c r="H25" s="4">
        <f t="shared" si="5"/>
        <v>169378032978</v>
      </c>
      <c r="I25" s="4">
        <f t="shared" si="5"/>
        <v>201392920792</v>
      </c>
    </row>
    <row r="26" spans="1:9" x14ac:dyDescent="0.25">
      <c r="A26" s="14" t="s">
        <v>83</v>
      </c>
      <c r="B26" s="3">
        <v>2679204094</v>
      </c>
      <c r="C26" s="3">
        <v>3545254611</v>
      </c>
      <c r="D26" s="3">
        <v>3019246099</v>
      </c>
      <c r="E26" s="3">
        <v>4146546458</v>
      </c>
      <c r="F26" s="3">
        <v>4915876816</v>
      </c>
      <c r="G26" s="3">
        <v>4869857372</v>
      </c>
      <c r="H26" s="3">
        <v>15084474001</v>
      </c>
      <c r="I26" s="3">
        <v>14732813833</v>
      </c>
    </row>
    <row r="27" spans="1:9" x14ac:dyDescent="0.25">
      <c r="A27" s="12" t="s">
        <v>13</v>
      </c>
      <c r="B27" s="3">
        <v>0</v>
      </c>
      <c r="C27" s="3">
        <v>0</v>
      </c>
      <c r="D27" s="3">
        <v>0</v>
      </c>
      <c r="E27" s="3">
        <v>2000000000</v>
      </c>
      <c r="F27" s="3">
        <v>3000000000</v>
      </c>
      <c r="G27" s="3">
        <v>6000000000</v>
      </c>
      <c r="H27" s="3">
        <v>7000000000</v>
      </c>
      <c r="I27" s="3">
        <v>9000000000</v>
      </c>
    </row>
    <row r="28" spans="1:9" x14ac:dyDescent="0.25">
      <c r="A28" s="14" t="s">
        <v>84</v>
      </c>
      <c r="B28" s="4">
        <f>SUM(B29:B32)</f>
        <v>60692971535</v>
      </c>
      <c r="C28" s="4">
        <f t="shared" ref="C28:I28" si="6">SUM(C29:C32)</f>
        <v>67129517799</v>
      </c>
      <c r="D28" s="4">
        <f t="shared" si="6"/>
        <v>73516436046</v>
      </c>
      <c r="E28" s="4">
        <f t="shared" si="6"/>
        <v>90750056737</v>
      </c>
      <c r="F28" s="4">
        <f t="shared" si="6"/>
        <v>108875127732</v>
      </c>
      <c r="G28" s="4">
        <f t="shared" si="6"/>
        <v>125640370898</v>
      </c>
      <c r="H28" s="4">
        <f t="shared" si="6"/>
        <v>140644053680</v>
      </c>
      <c r="I28" s="4">
        <f t="shared" si="6"/>
        <v>169498418863</v>
      </c>
    </row>
    <row r="29" spans="1:9" x14ac:dyDescent="0.25">
      <c r="A29" s="1" t="s">
        <v>14</v>
      </c>
      <c r="B29" s="3">
        <v>2930981267</v>
      </c>
      <c r="C29" s="3">
        <v>3471352994</v>
      </c>
      <c r="D29" s="3">
        <v>3844823504</v>
      </c>
      <c r="E29" s="3">
        <v>4444773517</v>
      </c>
      <c r="F29" s="3">
        <v>5699948740</v>
      </c>
      <c r="G29" s="3">
        <v>7487133469</v>
      </c>
      <c r="H29" s="3">
        <v>9082720699</v>
      </c>
      <c r="I29" s="3">
        <v>10055469821</v>
      </c>
    </row>
    <row r="30" spans="1:9" x14ac:dyDescent="0.25">
      <c r="A30" s="1" t="s">
        <v>15</v>
      </c>
      <c r="B30" s="3">
        <v>42859724463</v>
      </c>
      <c r="C30" s="3">
        <v>45130397497</v>
      </c>
      <c r="D30" s="3">
        <v>49043039622</v>
      </c>
      <c r="E30" s="3">
        <v>62192111823</v>
      </c>
      <c r="F30" s="3">
        <v>73138962031</v>
      </c>
      <c r="G30" s="3">
        <v>81593259775</v>
      </c>
      <c r="H30" s="3">
        <v>86233068806</v>
      </c>
      <c r="I30" s="3">
        <v>104140926506</v>
      </c>
    </row>
    <row r="31" spans="1:9" x14ac:dyDescent="0.25">
      <c r="A31" s="1" t="s">
        <v>16</v>
      </c>
      <c r="B31" s="3">
        <v>14093517649</v>
      </c>
      <c r="C31" s="3">
        <v>17559172674</v>
      </c>
      <c r="D31" s="3">
        <v>19563502698</v>
      </c>
      <c r="E31" s="3">
        <v>22974032896</v>
      </c>
      <c r="F31" s="3">
        <v>28901710782</v>
      </c>
      <c r="G31" s="3">
        <v>34880162796</v>
      </c>
      <c r="H31" s="3">
        <v>43235048516</v>
      </c>
      <c r="I31" s="3">
        <v>51923839948</v>
      </c>
    </row>
    <row r="32" spans="1:9" x14ac:dyDescent="0.25">
      <c r="A32" s="1" t="s">
        <v>17</v>
      </c>
      <c r="B32" s="3">
        <v>808748156</v>
      </c>
      <c r="C32" s="3">
        <v>968594634</v>
      </c>
      <c r="D32" s="3">
        <v>1065070222</v>
      </c>
      <c r="E32" s="3">
        <v>1139138501</v>
      </c>
      <c r="F32" s="3">
        <v>1134506179</v>
      </c>
      <c r="G32" s="3">
        <v>1679814858</v>
      </c>
      <c r="H32" s="3">
        <v>2093215659</v>
      </c>
      <c r="I32" s="3">
        <v>3378182588</v>
      </c>
    </row>
    <row r="33" spans="1:9" x14ac:dyDescent="0.25">
      <c r="A33" s="14" t="s">
        <v>85</v>
      </c>
      <c r="B33" s="3">
        <v>4905525299</v>
      </c>
      <c r="C33" s="3">
        <v>3981911823</v>
      </c>
      <c r="D33" s="3">
        <v>4436903003</v>
      </c>
      <c r="E33" s="3">
        <v>5736434437</v>
      </c>
      <c r="F33" s="3">
        <v>4242228686</v>
      </c>
      <c r="G33" s="3">
        <v>6743819530</v>
      </c>
      <c r="H33" s="3">
        <v>6649505297</v>
      </c>
      <c r="I33" s="3">
        <v>8161688096</v>
      </c>
    </row>
    <row r="34" spans="1:9" x14ac:dyDescent="0.25">
      <c r="A34" s="14" t="s">
        <v>86</v>
      </c>
      <c r="B34" s="4">
        <f t="shared" ref="B34:I34" si="7">SUM(B35:B39)</f>
        <v>6673405999</v>
      </c>
      <c r="C34" s="4">
        <f t="shared" si="7"/>
        <v>7148351423</v>
      </c>
      <c r="D34" s="4">
        <f t="shared" si="7"/>
        <v>7986732448</v>
      </c>
      <c r="E34" s="4">
        <f t="shared" si="7"/>
        <v>8943370306</v>
      </c>
      <c r="F34" s="4">
        <f t="shared" si="7"/>
        <v>10663670043</v>
      </c>
      <c r="G34" s="4">
        <f t="shared" si="7"/>
        <v>11913239882</v>
      </c>
      <c r="H34" s="4">
        <f t="shared" si="7"/>
        <v>13159018948</v>
      </c>
      <c r="I34" s="4">
        <f t="shared" si="7"/>
        <v>15416960268</v>
      </c>
    </row>
    <row r="35" spans="1:9" x14ac:dyDescent="0.25">
      <c r="A35" s="1" t="s">
        <v>19</v>
      </c>
      <c r="B35" s="3">
        <v>3818611102</v>
      </c>
      <c r="C35" s="3">
        <v>4658705532</v>
      </c>
      <c r="D35" s="3">
        <v>5124576082</v>
      </c>
      <c r="E35" s="3">
        <v>5637033670</v>
      </c>
      <c r="F35" s="3">
        <v>6200737030</v>
      </c>
      <c r="G35" s="3">
        <v>6820810730</v>
      </c>
      <c r="H35" s="3">
        <v>6957226940</v>
      </c>
      <c r="I35" s="3">
        <v>8000810980</v>
      </c>
    </row>
    <row r="36" spans="1:9" x14ac:dyDescent="0.25">
      <c r="A36" s="1" t="s">
        <v>20</v>
      </c>
      <c r="B36" s="3">
        <v>1800273471</v>
      </c>
      <c r="C36" s="3">
        <v>1964895747</v>
      </c>
      <c r="D36" s="3">
        <v>2238797814</v>
      </c>
      <c r="E36" s="3">
        <v>2536549137</v>
      </c>
      <c r="F36" s="3">
        <v>2878188929</v>
      </c>
      <c r="G36" s="3">
        <v>3342002303</v>
      </c>
      <c r="H36" s="3">
        <v>3981066735</v>
      </c>
      <c r="I36" s="3">
        <v>4733965249</v>
      </c>
    </row>
    <row r="37" spans="1:9" x14ac:dyDescent="0.25">
      <c r="A37" s="1" t="s">
        <v>21</v>
      </c>
      <c r="B37" s="3">
        <v>186054760</v>
      </c>
      <c r="C37" s="3">
        <v>58268261</v>
      </c>
      <c r="D37" s="3">
        <v>100935214</v>
      </c>
      <c r="E37" s="3">
        <v>185978583</v>
      </c>
      <c r="F37" s="3">
        <v>527945768</v>
      </c>
      <c r="G37" s="3">
        <v>175461059</v>
      </c>
      <c r="H37" s="3">
        <v>133982358</v>
      </c>
      <c r="I37" s="3">
        <v>122986414</v>
      </c>
    </row>
    <row r="38" spans="1:9" x14ac:dyDescent="0.25">
      <c r="A38" s="1" t="s">
        <v>22</v>
      </c>
      <c r="B38" s="3">
        <v>868455505</v>
      </c>
      <c r="C38" s="3">
        <v>466460465</v>
      </c>
      <c r="D38" s="3">
        <v>522401890</v>
      </c>
      <c r="E38" s="3">
        <v>583786684</v>
      </c>
      <c r="F38" s="3">
        <v>1056775547</v>
      </c>
      <c r="G38" s="3">
        <v>1574941692</v>
      </c>
      <c r="H38" s="3">
        <v>2086718332</v>
      </c>
      <c r="I38" s="3">
        <v>2559172705</v>
      </c>
    </row>
    <row r="39" spans="1:9" x14ac:dyDescent="0.25">
      <c r="A39" s="14" t="s">
        <v>87</v>
      </c>
      <c r="B39" s="3">
        <v>11161</v>
      </c>
      <c r="C39" s="3">
        <v>21418</v>
      </c>
      <c r="D39" s="3">
        <v>21448</v>
      </c>
      <c r="E39" s="3">
        <v>22232</v>
      </c>
      <c r="F39" s="3">
        <v>22769</v>
      </c>
      <c r="G39" s="3">
        <v>24098</v>
      </c>
      <c r="H39" s="3">
        <v>24583</v>
      </c>
      <c r="I39" s="3">
        <v>24920</v>
      </c>
    </row>
    <row r="40" spans="1:9" x14ac:dyDescent="0.25">
      <c r="A40" s="13" t="s">
        <v>69</v>
      </c>
      <c r="B40" s="7">
        <f t="shared" ref="B40:I40" si="8">B34/(B35/10)</f>
        <v>17.47600323977689</v>
      </c>
      <c r="C40" s="7">
        <f t="shared" si="8"/>
        <v>15.344072240451707</v>
      </c>
      <c r="D40" s="7">
        <f t="shared" si="8"/>
        <v>15.58515732853159</v>
      </c>
      <c r="E40" s="7">
        <f t="shared" si="8"/>
        <v>15.865383869527252</v>
      </c>
      <c r="F40" s="7">
        <f t="shared" si="8"/>
        <v>17.197423453708375</v>
      </c>
      <c r="G40" s="7">
        <f t="shared" si="8"/>
        <v>17.466017389402037</v>
      </c>
      <c r="H40" s="7">
        <f t="shared" si="8"/>
        <v>18.914172358448322</v>
      </c>
      <c r="I40" s="7">
        <f t="shared" si="8"/>
        <v>19.269246963262216</v>
      </c>
    </row>
    <row r="41" spans="1:9" x14ac:dyDescent="0.25">
      <c r="A41" s="13" t="s">
        <v>70</v>
      </c>
      <c r="B41" s="10">
        <v>381861110.19999999</v>
      </c>
      <c r="C41" s="10">
        <v>465870553.19999999</v>
      </c>
      <c r="D41" s="10">
        <v>512457608.19999999</v>
      </c>
      <c r="E41" s="10">
        <v>563703367</v>
      </c>
      <c r="F41" s="10">
        <v>620073703</v>
      </c>
      <c r="G41" s="10">
        <v>682081073</v>
      </c>
      <c r="H41" s="10">
        <v>695722694</v>
      </c>
      <c r="I41" s="10">
        <v>800081098</v>
      </c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H38" sqref="H38"/>
    </sheetView>
  </sheetViews>
  <sheetFormatPr defaultRowHeight="15" x14ac:dyDescent="0.25"/>
  <cols>
    <col min="1" max="1" width="49.140625" bestFit="1" customWidth="1"/>
    <col min="2" max="5" width="13.85546875" bestFit="1" customWidth="1"/>
    <col min="6" max="6" width="13.5703125" bestFit="1" customWidth="1"/>
    <col min="7" max="9" width="13.85546875" bestFit="1" customWidth="1"/>
  </cols>
  <sheetData>
    <row r="1" spans="1:9" x14ac:dyDescent="0.25">
      <c r="A1" s="2" t="s">
        <v>0</v>
      </c>
    </row>
    <row r="2" spans="1:9" x14ac:dyDescent="0.25">
      <c r="A2" s="2" t="s">
        <v>109</v>
      </c>
    </row>
    <row r="3" spans="1:9" x14ac:dyDescent="0.25">
      <c r="A3" t="s">
        <v>68</v>
      </c>
    </row>
    <row r="4" spans="1:9" x14ac:dyDescent="0.25">
      <c r="B4" s="2">
        <v>2011</v>
      </c>
      <c r="C4" s="2">
        <v>2012</v>
      </c>
      <c r="D4" s="2">
        <v>2013</v>
      </c>
      <c r="E4" s="2">
        <v>2014</v>
      </c>
      <c r="F4" s="2">
        <v>2015</v>
      </c>
      <c r="G4" s="2">
        <v>2016</v>
      </c>
      <c r="H4" s="2">
        <v>2017</v>
      </c>
      <c r="I4" s="2">
        <v>2018</v>
      </c>
    </row>
    <row r="5" spans="1:9" x14ac:dyDescent="0.25">
      <c r="A5" s="13" t="s">
        <v>88</v>
      </c>
      <c r="B5" s="4">
        <f>B6+SUM(B10:B12)</f>
        <v>4324405813</v>
      </c>
      <c r="C5" s="4">
        <f t="shared" ref="C5:I5" si="0">C6+SUM(C10:C12)</f>
        <v>3896448623</v>
      </c>
      <c r="D5" s="4">
        <f t="shared" si="0"/>
        <v>4434886671</v>
      </c>
      <c r="E5" s="4">
        <f t="shared" si="0"/>
        <v>5164754372</v>
      </c>
      <c r="F5" s="4">
        <f t="shared" si="0"/>
        <v>5472020674</v>
      </c>
      <c r="G5" s="4">
        <f t="shared" si="0"/>
        <v>7383333454</v>
      </c>
      <c r="H5" s="4">
        <f t="shared" si="0"/>
        <v>8887276285</v>
      </c>
      <c r="I5" s="4">
        <f t="shared" si="0"/>
        <v>11302781852</v>
      </c>
    </row>
    <row r="6" spans="1:9" x14ac:dyDescent="0.25">
      <c r="A6" s="14" t="s">
        <v>89</v>
      </c>
      <c r="B6" s="4">
        <f t="shared" ref="B6:I6" si="1">B7-B8</f>
        <v>1737747489</v>
      </c>
      <c r="C6" s="4">
        <f t="shared" si="1"/>
        <v>1747727413</v>
      </c>
      <c r="D6" s="4">
        <f t="shared" si="1"/>
        <v>1578992492</v>
      </c>
      <c r="E6" s="4">
        <f t="shared" si="1"/>
        <v>1931117681</v>
      </c>
      <c r="F6" s="4">
        <f t="shared" si="1"/>
        <v>2348130087</v>
      </c>
      <c r="G6" s="4">
        <f t="shared" si="1"/>
        <v>2860432047</v>
      </c>
      <c r="H6" s="4">
        <f t="shared" si="1"/>
        <v>4111363156</v>
      </c>
      <c r="I6" s="4">
        <f t="shared" si="1"/>
        <v>6002691372</v>
      </c>
    </row>
    <row r="7" spans="1:9" x14ac:dyDescent="0.25">
      <c r="A7" s="1" t="s">
        <v>23</v>
      </c>
      <c r="B7" s="3">
        <v>7417020486</v>
      </c>
      <c r="C7" s="3">
        <v>8554583900</v>
      </c>
      <c r="D7" s="3">
        <v>8294811431</v>
      </c>
      <c r="E7" s="3">
        <v>9214592101</v>
      </c>
      <c r="F7" s="3">
        <v>9864865010</v>
      </c>
      <c r="G7" s="3">
        <v>10378877712</v>
      </c>
      <c r="H7" s="3">
        <v>12372879829</v>
      </c>
      <c r="I7" s="3">
        <v>16681653753</v>
      </c>
    </row>
    <row r="8" spans="1:9" x14ac:dyDescent="0.25">
      <c r="A8" s="1" t="s">
        <v>24</v>
      </c>
      <c r="B8" s="3">
        <v>5679272997</v>
      </c>
      <c r="C8" s="3">
        <v>6806856487</v>
      </c>
      <c r="D8" s="3">
        <v>6715818939</v>
      </c>
      <c r="E8" s="3">
        <v>7283474420</v>
      </c>
      <c r="F8" s="3">
        <v>7516734923</v>
      </c>
      <c r="G8" s="3">
        <v>7518445665</v>
      </c>
      <c r="H8" s="3">
        <v>8261516673</v>
      </c>
      <c r="I8" s="3">
        <v>10678962381</v>
      </c>
    </row>
    <row r="9" spans="1:9" x14ac:dyDescent="0.25">
      <c r="A9" s="1"/>
      <c r="B9" s="3"/>
      <c r="C9" s="3"/>
      <c r="D9" s="3"/>
      <c r="E9" s="3"/>
      <c r="F9" s="3"/>
      <c r="G9" s="3"/>
      <c r="H9" s="3"/>
      <c r="I9" s="3"/>
    </row>
    <row r="10" spans="1:9" x14ac:dyDescent="0.25">
      <c r="A10" s="5" t="s">
        <v>25</v>
      </c>
      <c r="B10" s="3">
        <v>881538702</v>
      </c>
      <c r="C10" s="3">
        <v>866234356</v>
      </c>
      <c r="D10" s="3">
        <v>1689619641</v>
      </c>
      <c r="E10" s="3">
        <v>1966847133</v>
      </c>
      <c r="F10" s="3">
        <v>1668990837</v>
      </c>
      <c r="G10" s="3">
        <v>2572066116</v>
      </c>
      <c r="H10" s="3">
        <v>2048701089</v>
      </c>
      <c r="I10" s="3">
        <v>1957407943</v>
      </c>
    </row>
    <row r="11" spans="1:9" x14ac:dyDescent="0.25">
      <c r="A11" s="1" t="s">
        <v>26</v>
      </c>
      <c r="B11" s="3">
        <v>898353374</v>
      </c>
      <c r="C11" s="3">
        <v>669592512</v>
      </c>
      <c r="D11" s="3">
        <v>689267804</v>
      </c>
      <c r="E11" s="3">
        <v>866398896</v>
      </c>
      <c r="F11" s="3">
        <v>1018945262</v>
      </c>
      <c r="G11" s="3">
        <v>1439677530</v>
      </c>
      <c r="H11" s="3">
        <v>2097296611</v>
      </c>
      <c r="I11" s="3">
        <v>2543087031</v>
      </c>
    </row>
    <row r="12" spans="1:9" x14ac:dyDescent="0.25">
      <c r="A12" s="1" t="s">
        <v>27</v>
      </c>
      <c r="B12" s="3">
        <v>806766248</v>
      </c>
      <c r="C12" s="3">
        <v>612894342</v>
      </c>
      <c r="D12" s="3">
        <v>477006734</v>
      </c>
      <c r="E12" s="3">
        <v>400390662</v>
      </c>
      <c r="F12" s="3">
        <v>435954488</v>
      </c>
      <c r="G12" s="3">
        <v>511157761</v>
      </c>
      <c r="H12" s="3">
        <v>629915429</v>
      </c>
      <c r="I12" s="3">
        <v>799595506</v>
      </c>
    </row>
    <row r="13" spans="1:9" x14ac:dyDescent="0.25">
      <c r="A13" s="13" t="s">
        <v>90</v>
      </c>
      <c r="B13" s="4">
        <f t="shared" ref="B13:I13" si="2">SUM(B14:B24)</f>
        <v>3507106377</v>
      </c>
      <c r="C13" s="4">
        <f t="shared" si="2"/>
        <v>3072971510</v>
      </c>
      <c r="D13" s="4">
        <f t="shared" si="2"/>
        <v>2911593285</v>
      </c>
      <c r="E13" s="4">
        <f t="shared" si="2"/>
        <v>3346840047</v>
      </c>
      <c r="F13" s="4">
        <f t="shared" si="2"/>
        <v>3500420435</v>
      </c>
      <c r="G13" s="4">
        <f t="shared" si="2"/>
        <v>4040189556</v>
      </c>
      <c r="H13" s="4">
        <f t="shared" si="2"/>
        <v>4492333738</v>
      </c>
      <c r="I13" s="4">
        <f t="shared" si="2"/>
        <v>5203128274</v>
      </c>
    </row>
    <row r="14" spans="1:9" x14ac:dyDescent="0.25">
      <c r="A14" s="1" t="s">
        <v>28</v>
      </c>
      <c r="B14" s="3">
        <v>698760808</v>
      </c>
      <c r="C14" s="3">
        <v>925217863</v>
      </c>
      <c r="D14" s="3">
        <v>959892007</v>
      </c>
      <c r="E14" s="3">
        <v>1132094662</v>
      </c>
      <c r="F14" s="3">
        <v>1210470323</v>
      </c>
      <c r="G14" s="3">
        <v>1358660421</v>
      </c>
      <c r="H14" s="3">
        <v>1734434020</v>
      </c>
      <c r="I14" s="3">
        <v>2115850188</v>
      </c>
    </row>
    <row r="15" spans="1:9" x14ac:dyDescent="0.25">
      <c r="A15" s="1" t="s">
        <v>29</v>
      </c>
      <c r="B15" s="3">
        <v>617958429</v>
      </c>
      <c r="C15" s="3">
        <v>894839384</v>
      </c>
      <c r="D15" s="3">
        <v>986964684</v>
      </c>
      <c r="E15" s="3">
        <v>1115456764</v>
      </c>
      <c r="F15" s="3">
        <v>1163289056</v>
      </c>
      <c r="G15" s="3">
        <v>1226309159</v>
      </c>
      <c r="H15" s="3">
        <v>1274219812</v>
      </c>
      <c r="I15" s="3">
        <v>1480558503</v>
      </c>
    </row>
    <row r="16" spans="1:9" x14ac:dyDescent="0.25">
      <c r="A16" s="1" t="s">
        <v>30</v>
      </c>
      <c r="B16" s="3">
        <v>10539988</v>
      </c>
      <c r="C16" s="3">
        <v>2816554</v>
      </c>
      <c r="D16" s="3">
        <v>2778701</v>
      </c>
      <c r="E16" s="3">
        <v>44482611</v>
      </c>
      <c r="F16" s="3">
        <v>32986310</v>
      </c>
      <c r="G16" s="3">
        <v>37048944</v>
      </c>
      <c r="H16" s="3">
        <v>93064321</v>
      </c>
      <c r="I16" s="3">
        <v>92314340</v>
      </c>
    </row>
    <row r="17" spans="1:9" x14ac:dyDescent="0.25">
      <c r="A17" s="1" t="s">
        <v>31</v>
      </c>
      <c r="B17" s="3">
        <v>31210900</v>
      </c>
      <c r="C17" s="3">
        <v>39535979</v>
      </c>
      <c r="D17" s="3">
        <v>48941524</v>
      </c>
      <c r="E17" s="3">
        <v>57373505</v>
      </c>
      <c r="F17" s="3">
        <v>62961845</v>
      </c>
      <c r="G17" s="3">
        <v>72520279</v>
      </c>
      <c r="H17" s="3">
        <v>84162997</v>
      </c>
      <c r="I17" s="3">
        <v>104351554</v>
      </c>
    </row>
    <row r="18" spans="1:9" x14ac:dyDescent="0.25">
      <c r="A18" s="1" t="s">
        <v>32</v>
      </c>
      <c r="B18" s="3">
        <v>200655384</v>
      </c>
      <c r="C18" s="3">
        <v>183378824</v>
      </c>
      <c r="D18" s="3">
        <v>374003252</v>
      </c>
      <c r="E18" s="3">
        <v>550897265</v>
      </c>
      <c r="F18" s="3">
        <v>573811575</v>
      </c>
      <c r="G18" s="3">
        <v>503540370</v>
      </c>
      <c r="H18" s="3">
        <v>579904767</v>
      </c>
      <c r="I18" s="3">
        <v>500909620</v>
      </c>
    </row>
    <row r="19" spans="1:9" x14ac:dyDescent="0.25">
      <c r="A19" s="1" t="s">
        <v>33</v>
      </c>
      <c r="B19" s="3">
        <v>3921830</v>
      </c>
      <c r="C19" s="3">
        <v>7259168</v>
      </c>
      <c r="D19" s="3">
        <v>9800000</v>
      </c>
      <c r="E19" s="3">
        <v>9800000</v>
      </c>
      <c r="F19" s="3">
        <v>12150000</v>
      </c>
      <c r="G19" s="3">
        <v>12450000</v>
      </c>
      <c r="H19" s="3">
        <v>13350000</v>
      </c>
      <c r="I19" s="3">
        <v>12626665</v>
      </c>
    </row>
    <row r="20" spans="1:9" x14ac:dyDescent="0.25">
      <c r="A20" s="1" t="s">
        <v>34</v>
      </c>
      <c r="B20" s="3">
        <v>3125000</v>
      </c>
      <c r="C20" s="3">
        <v>1930000</v>
      </c>
      <c r="D20" s="3">
        <v>1875000</v>
      </c>
      <c r="E20" s="3">
        <v>2865000</v>
      </c>
      <c r="F20" s="3">
        <v>3203000</v>
      </c>
      <c r="G20" s="3">
        <v>4009000</v>
      </c>
      <c r="H20" s="3">
        <v>2688000</v>
      </c>
      <c r="I20" s="3">
        <v>2656000</v>
      </c>
    </row>
    <row r="21" spans="1:9" x14ac:dyDescent="0.25">
      <c r="A21" s="1" t="s">
        <v>35</v>
      </c>
      <c r="B21" s="3">
        <v>251950</v>
      </c>
      <c r="C21" s="3">
        <v>598172</v>
      </c>
      <c r="D21" s="3">
        <v>1004749</v>
      </c>
      <c r="E21" s="3">
        <v>625000</v>
      </c>
      <c r="F21" s="3">
        <v>1194250</v>
      </c>
      <c r="G21" s="3">
        <v>617000</v>
      </c>
      <c r="H21" s="3">
        <v>427500</v>
      </c>
      <c r="I21" s="3">
        <v>420000</v>
      </c>
    </row>
    <row r="22" spans="1:9" x14ac:dyDescent="0.25">
      <c r="A22" s="1" t="s">
        <v>36</v>
      </c>
      <c r="B22" s="3">
        <v>110595491</v>
      </c>
      <c r="C22" s="3">
        <v>141861091</v>
      </c>
      <c r="D22" s="3">
        <v>166219946</v>
      </c>
      <c r="E22" s="3">
        <v>201526143</v>
      </c>
      <c r="F22" s="3">
        <v>241434705</v>
      </c>
      <c r="G22" s="3">
        <v>287617770</v>
      </c>
      <c r="H22" s="3">
        <v>275854990</v>
      </c>
      <c r="I22" s="3">
        <v>269569324</v>
      </c>
    </row>
    <row r="23" spans="1:9" x14ac:dyDescent="0.25">
      <c r="A23" s="1" t="s">
        <v>37</v>
      </c>
      <c r="B23" s="3">
        <v>265754898</v>
      </c>
      <c r="C23" s="3">
        <v>224489259</v>
      </c>
      <c r="D23" s="3">
        <v>360113422</v>
      </c>
      <c r="E23" s="3">
        <v>230251447</v>
      </c>
      <c r="F23" s="3">
        <v>198919371</v>
      </c>
      <c r="G23" s="3">
        <v>534916103</v>
      </c>
      <c r="H23" s="3">
        <v>414227331</v>
      </c>
      <c r="I23" s="3">
        <v>613872080</v>
      </c>
    </row>
    <row r="24" spans="1:9" x14ac:dyDescent="0.25">
      <c r="A24" s="1" t="s">
        <v>63</v>
      </c>
      <c r="B24" s="3">
        <f>868471588+695860111</f>
        <v>1564331699</v>
      </c>
      <c r="C24" s="3">
        <f>(570788014+80257202)</f>
        <v>651045216</v>
      </c>
      <c r="D24" s="3">
        <v>0</v>
      </c>
      <c r="E24" s="3">
        <v>1467650</v>
      </c>
      <c r="F24" s="3">
        <v>0</v>
      </c>
      <c r="G24" s="3">
        <v>2500510</v>
      </c>
      <c r="H24" s="3">
        <v>20000000</v>
      </c>
      <c r="I24" s="3">
        <v>10000000</v>
      </c>
    </row>
    <row r="25" spans="1:9" x14ac:dyDescent="0.25">
      <c r="A25" s="13" t="s">
        <v>91</v>
      </c>
      <c r="B25" s="4">
        <f>B5-B13</f>
        <v>817299436</v>
      </c>
      <c r="C25" s="4">
        <f t="shared" ref="C25:I25" si="3">C5-C13</f>
        <v>823477113</v>
      </c>
      <c r="D25" s="4">
        <f t="shared" si="3"/>
        <v>1523293386</v>
      </c>
      <c r="E25" s="4">
        <f t="shared" si="3"/>
        <v>1817914325</v>
      </c>
      <c r="F25" s="4">
        <f t="shared" si="3"/>
        <v>1971600239</v>
      </c>
      <c r="G25" s="4">
        <f t="shared" si="3"/>
        <v>3343143898</v>
      </c>
      <c r="H25" s="4">
        <f t="shared" si="3"/>
        <v>4394942547</v>
      </c>
      <c r="I25" s="4">
        <f t="shared" si="3"/>
        <v>6099653578</v>
      </c>
    </row>
    <row r="26" spans="1:9" x14ac:dyDescent="0.25">
      <c r="A26" s="12" t="s">
        <v>92</v>
      </c>
      <c r="B26" s="4">
        <f t="shared" ref="B26:I26" si="4">SUM(B27:B31)</f>
        <v>-29311481</v>
      </c>
      <c r="C26" s="4">
        <f t="shared" si="4"/>
        <v>-96704599</v>
      </c>
      <c r="D26" s="4">
        <f t="shared" si="4"/>
        <v>213326805</v>
      </c>
      <c r="E26" s="4">
        <f t="shared" si="4"/>
        <v>310000000</v>
      </c>
      <c r="F26" s="4">
        <f t="shared" si="4"/>
        <v>255000000</v>
      </c>
      <c r="G26" s="4">
        <f t="shared" si="4"/>
        <v>1001156857</v>
      </c>
      <c r="H26" s="4">
        <f t="shared" si="4"/>
        <v>1125000000</v>
      </c>
      <c r="I26" s="4">
        <f t="shared" si="4"/>
        <v>2280200000</v>
      </c>
    </row>
    <row r="27" spans="1:9" x14ac:dyDescent="0.25">
      <c r="A27" s="1" t="s">
        <v>38</v>
      </c>
      <c r="B27" s="3">
        <v>0</v>
      </c>
      <c r="C27" s="3">
        <v>0</v>
      </c>
      <c r="D27" s="3">
        <v>53011805</v>
      </c>
      <c r="E27" s="3">
        <v>0</v>
      </c>
      <c r="F27" s="3">
        <v>250000000</v>
      </c>
      <c r="G27" s="3">
        <v>910000000</v>
      </c>
      <c r="H27" s="3">
        <v>1040000000</v>
      </c>
      <c r="I27" s="3">
        <v>1000792527</v>
      </c>
    </row>
    <row r="28" spans="1:9" x14ac:dyDescent="0.25">
      <c r="A28" s="1" t="s">
        <v>39</v>
      </c>
      <c r="B28" s="3">
        <v>24855873</v>
      </c>
      <c r="C28" s="3">
        <v>-32443429</v>
      </c>
      <c r="D28" s="3">
        <v>315000</v>
      </c>
      <c r="E28" s="3">
        <v>0</v>
      </c>
      <c r="F28">
        <v>0</v>
      </c>
      <c r="G28" s="3">
        <v>20000000</v>
      </c>
      <c r="H28" s="3">
        <v>20000000</v>
      </c>
      <c r="I28" s="3">
        <v>427387000</v>
      </c>
    </row>
    <row r="29" spans="1:9" x14ac:dyDescent="0.25">
      <c r="A29" s="1" t="s">
        <v>40</v>
      </c>
      <c r="B29" s="3">
        <v>-52591882</v>
      </c>
      <c r="C29" s="3">
        <v>-64261170</v>
      </c>
      <c r="D29" s="3">
        <v>97500000</v>
      </c>
      <c r="E29" s="3">
        <v>0</v>
      </c>
      <c r="F29">
        <v>0</v>
      </c>
      <c r="G29" s="3">
        <v>10000000</v>
      </c>
      <c r="H29" s="3">
        <v>10000000</v>
      </c>
      <c r="I29" s="3">
        <v>200000000</v>
      </c>
    </row>
    <row r="30" spans="1:9" x14ac:dyDescent="0.25">
      <c r="A30" s="1" t="s">
        <v>41</v>
      </c>
      <c r="B30" s="3">
        <v>0</v>
      </c>
      <c r="C30" s="3">
        <v>0</v>
      </c>
      <c r="D30" s="3">
        <v>50000000</v>
      </c>
      <c r="E30" s="3">
        <v>300000000</v>
      </c>
      <c r="F30">
        <v>0</v>
      </c>
      <c r="G30" s="3">
        <v>40000000</v>
      </c>
      <c r="H30" s="3">
        <v>30000000</v>
      </c>
      <c r="I30" s="3">
        <v>489765533</v>
      </c>
    </row>
    <row r="31" spans="1:9" x14ac:dyDescent="0.25">
      <c r="A31" s="1" t="s">
        <v>42</v>
      </c>
      <c r="B31" s="3">
        <v>-1575472</v>
      </c>
      <c r="C31" s="3">
        <v>0</v>
      </c>
      <c r="D31" s="3">
        <v>12500000</v>
      </c>
      <c r="E31" s="3">
        <v>10000000</v>
      </c>
      <c r="F31" s="3">
        <v>5000000</v>
      </c>
      <c r="G31" s="3">
        <v>21156857</v>
      </c>
      <c r="H31" s="3">
        <v>25000000</v>
      </c>
      <c r="I31" s="3">
        <v>162254940</v>
      </c>
    </row>
    <row r="32" spans="1:9" x14ac:dyDescent="0.25">
      <c r="A32" s="13" t="s">
        <v>93</v>
      </c>
      <c r="B32" s="4">
        <f>B25-B26</f>
        <v>846610917</v>
      </c>
      <c r="C32" s="4">
        <f t="shared" ref="C32:I32" si="5">C25-C26</f>
        <v>920181712</v>
      </c>
      <c r="D32" s="4">
        <f t="shared" si="5"/>
        <v>1309966581</v>
      </c>
      <c r="E32" s="4">
        <f t="shared" si="5"/>
        <v>1507914325</v>
      </c>
      <c r="F32" s="4">
        <f t="shared" si="5"/>
        <v>1716600239</v>
      </c>
      <c r="G32" s="4">
        <f t="shared" si="5"/>
        <v>2341987041</v>
      </c>
      <c r="H32" s="4">
        <f t="shared" si="5"/>
        <v>3269942547</v>
      </c>
      <c r="I32" s="4">
        <f t="shared" si="5"/>
        <v>3819453578</v>
      </c>
    </row>
    <row r="33" spans="1:9" x14ac:dyDescent="0.25">
      <c r="A33" s="13" t="s">
        <v>94</v>
      </c>
      <c r="B33" s="4">
        <f t="shared" ref="B33:I33" si="6">SUM(B34:B35)</f>
        <v>335712079</v>
      </c>
      <c r="C33" s="4">
        <f t="shared" si="6"/>
        <v>316774803</v>
      </c>
      <c r="D33" s="4">
        <f t="shared" si="6"/>
        <v>524213806</v>
      </c>
      <c r="E33" s="4">
        <f t="shared" si="6"/>
        <v>635557941</v>
      </c>
      <c r="F33" s="4">
        <f t="shared" si="6"/>
        <v>755043095</v>
      </c>
      <c r="G33" s="4">
        <f t="shared" si="6"/>
        <v>739932493</v>
      </c>
      <c r="H33" s="4">
        <f t="shared" si="6"/>
        <v>1300603707</v>
      </c>
      <c r="I33" s="4">
        <f t="shared" si="6"/>
        <v>1550516314</v>
      </c>
    </row>
    <row r="34" spans="1:9" x14ac:dyDescent="0.25">
      <c r="A34" s="1" t="s">
        <v>43</v>
      </c>
      <c r="B34" s="3">
        <v>333306709</v>
      </c>
      <c r="C34" s="3">
        <v>313817553</v>
      </c>
      <c r="D34" s="3">
        <v>460251880</v>
      </c>
      <c r="E34" s="3">
        <v>611175212</v>
      </c>
      <c r="F34" s="3">
        <v>707656806</v>
      </c>
      <c r="G34" s="3">
        <v>1071524381</v>
      </c>
      <c r="H34" s="3">
        <v>1513976371</v>
      </c>
      <c r="I34" s="3">
        <v>1662873069</v>
      </c>
    </row>
    <row r="35" spans="1:9" x14ac:dyDescent="0.25">
      <c r="A35" s="1" t="s">
        <v>44</v>
      </c>
      <c r="B35" s="3">
        <v>2405370</v>
      </c>
      <c r="C35" s="3">
        <v>2957250</v>
      </c>
      <c r="D35" s="3">
        <v>63961926</v>
      </c>
      <c r="E35" s="3">
        <v>24382729</v>
      </c>
      <c r="F35" s="3">
        <v>47386289</v>
      </c>
      <c r="G35" s="3">
        <v>-331591888</v>
      </c>
      <c r="H35" s="3">
        <v>-213372664</v>
      </c>
      <c r="I35" s="3">
        <v>-112356755</v>
      </c>
    </row>
    <row r="36" spans="1:9" x14ac:dyDescent="0.25">
      <c r="A36" s="2" t="s">
        <v>95</v>
      </c>
      <c r="B36" s="4">
        <f t="shared" ref="B36:I36" si="7">B32-B33</f>
        <v>510898838</v>
      </c>
      <c r="C36" s="4">
        <f t="shared" si="7"/>
        <v>603406909</v>
      </c>
      <c r="D36" s="4">
        <f t="shared" si="7"/>
        <v>785752775</v>
      </c>
      <c r="E36" s="4">
        <f t="shared" si="7"/>
        <v>872356384</v>
      </c>
      <c r="F36" s="4">
        <f t="shared" si="7"/>
        <v>961557144</v>
      </c>
      <c r="G36" s="4">
        <f t="shared" si="7"/>
        <v>1602054548</v>
      </c>
      <c r="H36" s="4">
        <f t="shared" si="7"/>
        <v>1969338840</v>
      </c>
      <c r="I36" s="4">
        <f t="shared" si="7"/>
        <v>2268937264</v>
      </c>
    </row>
    <row r="37" spans="1:9" x14ac:dyDescent="0.25">
      <c r="A37" s="15" t="s">
        <v>71</v>
      </c>
      <c r="B37" s="6">
        <v>1.34</v>
      </c>
      <c r="C37" s="6">
        <v>1.3</v>
      </c>
      <c r="D37" s="6">
        <v>1.53</v>
      </c>
      <c r="E37" s="6">
        <v>1.55</v>
      </c>
      <c r="F37" s="6">
        <v>1.41</v>
      </c>
      <c r="G37" s="6">
        <v>2.35</v>
      </c>
      <c r="H37" s="6">
        <v>2.46</v>
      </c>
      <c r="I37" s="6">
        <f>I36/('1'!I35/10)</f>
        <v>2.8358840993391397</v>
      </c>
    </row>
    <row r="38" spans="1:9" x14ac:dyDescent="0.25">
      <c r="A38" s="15" t="s">
        <v>72</v>
      </c>
      <c r="B38" s="10">
        <v>381861110.19999999</v>
      </c>
      <c r="C38" s="10">
        <v>465870553.19999999</v>
      </c>
      <c r="D38" s="10">
        <v>512457608.19999999</v>
      </c>
      <c r="E38" s="10">
        <v>563703367</v>
      </c>
      <c r="F38" s="10">
        <v>620073703</v>
      </c>
      <c r="G38" s="10">
        <v>682081073</v>
      </c>
      <c r="H38" s="10">
        <v>695722694</v>
      </c>
      <c r="I38" s="10">
        <v>800081098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J31" sqref="J31"/>
    </sheetView>
  </sheetViews>
  <sheetFormatPr defaultRowHeight="15" x14ac:dyDescent="0.25"/>
  <cols>
    <col min="1" max="1" width="57.140625" bestFit="1" customWidth="1"/>
    <col min="2" max="3" width="14.5703125" bestFit="1" customWidth="1"/>
    <col min="4" max="4" width="16" bestFit="1" customWidth="1"/>
    <col min="5" max="9" width="14.5703125" bestFit="1" customWidth="1"/>
  </cols>
  <sheetData>
    <row r="1" spans="1:9" x14ac:dyDescent="0.25">
      <c r="A1" s="2" t="s">
        <v>0</v>
      </c>
    </row>
    <row r="2" spans="1:9" x14ac:dyDescent="0.25">
      <c r="A2" s="2" t="s">
        <v>110</v>
      </c>
    </row>
    <row r="3" spans="1:9" x14ac:dyDescent="0.25">
      <c r="A3" t="s">
        <v>68</v>
      </c>
    </row>
    <row r="4" spans="1:9" x14ac:dyDescent="0.25">
      <c r="B4" s="2">
        <v>2011</v>
      </c>
      <c r="C4" s="2">
        <v>2012</v>
      </c>
      <c r="D4" s="2">
        <v>2013</v>
      </c>
      <c r="E4" s="2">
        <v>2014</v>
      </c>
      <c r="F4" s="2">
        <v>2015</v>
      </c>
      <c r="G4" s="2">
        <v>2016</v>
      </c>
      <c r="H4" s="2">
        <v>2017</v>
      </c>
      <c r="I4" s="2">
        <v>2018</v>
      </c>
    </row>
    <row r="5" spans="1:9" x14ac:dyDescent="0.25">
      <c r="A5" s="13" t="s">
        <v>96</v>
      </c>
      <c r="B5" s="4">
        <f t="shared" ref="B5:I5" si="0">B6+B15</f>
        <v>2726142102</v>
      </c>
      <c r="C5" s="4">
        <f t="shared" si="0"/>
        <v>3591448647</v>
      </c>
      <c r="D5" s="4">
        <f t="shared" si="0"/>
        <v>7361115875</v>
      </c>
      <c r="E5" s="4">
        <f t="shared" si="0"/>
        <v>103210138</v>
      </c>
      <c r="F5" s="4">
        <f t="shared" si="0"/>
        <v>-759660758</v>
      </c>
      <c r="G5" s="4">
        <f t="shared" si="0"/>
        <v>-3049377902</v>
      </c>
      <c r="H5" s="4">
        <f t="shared" si="0"/>
        <v>-100336313</v>
      </c>
      <c r="I5" s="4">
        <f t="shared" si="0"/>
        <v>7671000695</v>
      </c>
    </row>
    <row r="6" spans="1:9" x14ac:dyDescent="0.25">
      <c r="A6" s="12" t="s">
        <v>97</v>
      </c>
      <c r="B6" s="4">
        <f t="shared" ref="B6:I6" si="1">SUM(B7:B14)</f>
        <v>1174236235</v>
      </c>
      <c r="C6" s="4">
        <f t="shared" si="1"/>
        <v>999973970</v>
      </c>
      <c r="D6" s="4">
        <f t="shared" si="1"/>
        <v>1156602783</v>
      </c>
      <c r="E6" s="4">
        <f t="shared" si="1"/>
        <v>877748948</v>
      </c>
      <c r="F6" s="4">
        <f t="shared" si="1"/>
        <v>1007449421</v>
      </c>
      <c r="G6" s="4">
        <f t="shared" si="1"/>
        <v>1963395796</v>
      </c>
      <c r="H6" s="4">
        <f t="shared" si="1"/>
        <v>2487579252</v>
      </c>
      <c r="I6" s="4">
        <f t="shared" si="1"/>
        <v>2204480107</v>
      </c>
    </row>
    <row r="7" spans="1:9" x14ac:dyDescent="0.25">
      <c r="A7" s="1" t="s">
        <v>45</v>
      </c>
      <c r="B7" s="3">
        <v>8298559188</v>
      </c>
      <c r="C7" s="3">
        <v>9447751685</v>
      </c>
      <c r="D7" s="3">
        <v>10245411690</v>
      </c>
      <c r="E7" s="3">
        <v>11223590948</v>
      </c>
      <c r="F7" s="3">
        <v>11537320006</v>
      </c>
      <c r="G7" s="3">
        <v>12946293172</v>
      </c>
      <c r="H7" s="3">
        <v>14424720974</v>
      </c>
      <c r="I7" s="3">
        <v>17943805752</v>
      </c>
    </row>
    <row r="8" spans="1:9" x14ac:dyDescent="0.25">
      <c r="A8" s="1" t="s">
        <v>46</v>
      </c>
      <c r="B8" s="3">
        <v>-5679272997</v>
      </c>
      <c r="C8" s="3">
        <v>-6806856487</v>
      </c>
      <c r="D8" s="3">
        <v>-6966550137</v>
      </c>
      <c r="E8" s="3">
        <v>-7283474420</v>
      </c>
      <c r="F8" s="3">
        <v>-7516734923</v>
      </c>
      <c r="G8" s="3">
        <v>-7518445665</v>
      </c>
      <c r="H8" s="3">
        <v>-8261516673</v>
      </c>
      <c r="I8" s="3">
        <v>-11312481666</v>
      </c>
    </row>
    <row r="9" spans="1:9" x14ac:dyDescent="0.25">
      <c r="A9" s="1" t="s">
        <v>47</v>
      </c>
      <c r="B9" s="3">
        <v>409113936</v>
      </c>
      <c r="C9" s="3">
        <v>325763264</v>
      </c>
      <c r="D9" s="3">
        <v>385852036</v>
      </c>
      <c r="E9" s="3">
        <v>418593966</v>
      </c>
      <c r="F9" s="3">
        <v>536536017</v>
      </c>
      <c r="G9" s="3">
        <v>838876452</v>
      </c>
      <c r="H9" s="3">
        <v>1100961599</v>
      </c>
      <c r="I9" s="3">
        <v>1327018332</v>
      </c>
    </row>
    <row r="10" spans="1:9" x14ac:dyDescent="0.25">
      <c r="A10" s="1" t="s">
        <v>48</v>
      </c>
      <c r="B10" s="3">
        <v>-682682638</v>
      </c>
      <c r="C10" s="3">
        <v>-927477031</v>
      </c>
      <c r="D10" s="3">
        <v>-978535599</v>
      </c>
      <c r="E10" s="3">
        <v>-1163093380</v>
      </c>
      <c r="F10" s="3">
        <v>-1244507615</v>
      </c>
      <c r="G10" s="3">
        <v>-1371110421</v>
      </c>
      <c r="H10" s="3">
        <v>-1747784020</v>
      </c>
      <c r="I10" s="3">
        <v>-2128476853</v>
      </c>
    </row>
    <row r="11" spans="1:9" x14ac:dyDescent="0.25">
      <c r="A11" s="1" t="s">
        <v>49</v>
      </c>
      <c r="B11" s="3">
        <v>-227904351</v>
      </c>
      <c r="C11" s="3">
        <v>-211694112</v>
      </c>
      <c r="D11" s="3">
        <v>-405222498</v>
      </c>
      <c r="E11" s="3">
        <v>-602180733</v>
      </c>
      <c r="F11" s="3">
        <v>-639261606</v>
      </c>
      <c r="G11" s="3">
        <v>-601038230</v>
      </c>
      <c r="H11" s="3">
        <v>-664358227</v>
      </c>
      <c r="I11" s="3">
        <v>-576748393</v>
      </c>
    </row>
    <row r="12" spans="1:9" x14ac:dyDescent="0.25">
      <c r="A12" s="1" t="s">
        <v>50</v>
      </c>
      <c r="B12" s="3">
        <v>-806562316</v>
      </c>
      <c r="C12" s="3">
        <v>-262160821</v>
      </c>
      <c r="D12" s="3">
        <v>-199681363</v>
      </c>
      <c r="E12" s="3">
        <v>-665783022</v>
      </c>
      <c r="F12" s="3">
        <v>-639310374</v>
      </c>
      <c r="G12" s="3">
        <v>-965605794</v>
      </c>
      <c r="H12" s="3">
        <v>-1105569869</v>
      </c>
      <c r="I12" s="3">
        <v>-1553441253</v>
      </c>
    </row>
    <row r="13" spans="1:9" x14ac:dyDescent="0.25">
      <c r="A13" s="1" t="s">
        <v>51</v>
      </c>
      <c r="B13" s="3">
        <v>806766248</v>
      </c>
      <c r="C13" s="3">
        <v>612894342</v>
      </c>
      <c r="D13" s="3">
        <v>477006734</v>
      </c>
      <c r="E13" s="3">
        <v>400390662</v>
      </c>
      <c r="F13" s="3">
        <v>435954488</v>
      </c>
      <c r="G13" s="3">
        <v>511157761</v>
      </c>
      <c r="H13" s="3">
        <v>629915429</v>
      </c>
      <c r="I13" s="3">
        <v>799595506</v>
      </c>
    </row>
    <row r="14" spans="1:9" x14ac:dyDescent="0.25">
      <c r="A14" s="1" t="s">
        <v>52</v>
      </c>
      <c r="B14" s="3">
        <v>-943780835</v>
      </c>
      <c r="C14" s="3">
        <v>-1178246870</v>
      </c>
      <c r="D14" s="3">
        <v>-1401678080</v>
      </c>
      <c r="E14" s="3">
        <v>-1450295073</v>
      </c>
      <c r="F14" s="3">
        <v>-1462546572</v>
      </c>
      <c r="G14" s="3">
        <v>-1876731479</v>
      </c>
      <c r="H14" s="3">
        <v>-1888789961</v>
      </c>
      <c r="I14" s="3">
        <v>-2294791318</v>
      </c>
    </row>
    <row r="15" spans="1:9" x14ac:dyDescent="0.25">
      <c r="A15" s="14" t="s">
        <v>98</v>
      </c>
      <c r="B15" s="4">
        <f t="shared" ref="B15:I15" si="2">SUM(B16:B20)</f>
        <v>1551905867</v>
      </c>
      <c r="C15" s="4">
        <f t="shared" si="2"/>
        <v>2591474677</v>
      </c>
      <c r="D15" s="4">
        <f t="shared" si="2"/>
        <v>6204513092</v>
      </c>
      <c r="E15" s="4">
        <f t="shared" si="2"/>
        <v>-774538810</v>
      </c>
      <c r="F15" s="4">
        <f t="shared" si="2"/>
        <v>-1767110179</v>
      </c>
      <c r="G15" s="4">
        <f t="shared" si="2"/>
        <v>-5012773698</v>
      </c>
      <c r="H15" s="4">
        <f t="shared" si="2"/>
        <v>-2587915565</v>
      </c>
      <c r="I15" s="4">
        <f t="shared" si="2"/>
        <v>5466520588</v>
      </c>
    </row>
    <row r="16" spans="1:9" x14ac:dyDescent="0.25">
      <c r="A16" t="s">
        <v>53</v>
      </c>
      <c r="B16" s="3">
        <v>-4242811837</v>
      </c>
      <c r="C16" s="3">
        <v>-3006030540</v>
      </c>
      <c r="D16" s="3">
        <v>-486978295</v>
      </c>
      <c r="E16" s="3">
        <v>-17368057295</v>
      </c>
      <c r="F16" s="3">
        <v>-21254783336</v>
      </c>
      <c r="G16" s="3">
        <v>-22459053935</v>
      </c>
      <c r="H16" s="3">
        <v>-24418768698</v>
      </c>
      <c r="I16" s="3">
        <v>-22059040270</v>
      </c>
    </row>
    <row r="17" spans="1:9" x14ac:dyDescent="0.25">
      <c r="A17" t="s">
        <v>11</v>
      </c>
      <c r="B17" s="3">
        <v>-1014852695</v>
      </c>
      <c r="C17" s="3">
        <v>-810281331</v>
      </c>
      <c r="D17" s="3">
        <v>-138663672</v>
      </c>
      <c r="E17" s="3">
        <v>-1822131728</v>
      </c>
      <c r="F17" s="3">
        <v>2279838829</v>
      </c>
      <c r="G17" s="3">
        <v>-670360132</v>
      </c>
      <c r="H17" s="3">
        <v>-2232758525</v>
      </c>
      <c r="I17" s="3">
        <v>-1385132484</v>
      </c>
    </row>
    <row r="18" spans="1:9" x14ac:dyDescent="0.25">
      <c r="A18" t="s">
        <v>54</v>
      </c>
      <c r="B18" s="3">
        <v>290328069</v>
      </c>
      <c r="C18" s="3">
        <v>866050517</v>
      </c>
      <c r="D18" s="3">
        <v>-526008512</v>
      </c>
      <c r="E18" s="3">
        <v>173822924</v>
      </c>
      <c r="F18" s="3">
        <v>769330358</v>
      </c>
      <c r="G18" s="3">
        <v>-46019444</v>
      </c>
      <c r="H18" s="3">
        <v>10214616629</v>
      </c>
      <c r="I18" s="3">
        <v>-351660168</v>
      </c>
    </row>
    <row r="19" spans="1:9" x14ac:dyDescent="0.25">
      <c r="A19" t="s">
        <v>55</v>
      </c>
      <c r="B19" s="3">
        <v>6001505152</v>
      </c>
      <c r="C19" s="3">
        <v>6436546264</v>
      </c>
      <c r="D19" s="3">
        <v>7411726217</v>
      </c>
      <c r="E19" s="3">
        <v>17233620691</v>
      </c>
      <c r="F19" s="3">
        <v>16159839181</v>
      </c>
      <c r="G19" s="3">
        <v>16765243166</v>
      </c>
      <c r="H19" s="3">
        <v>15003682782</v>
      </c>
      <c r="I19" s="3">
        <v>29487884468</v>
      </c>
    </row>
    <row r="20" spans="1:9" x14ac:dyDescent="0.25">
      <c r="A20" t="s">
        <v>18</v>
      </c>
      <c r="B20" s="3">
        <v>517737178</v>
      </c>
      <c r="C20" s="3">
        <v>-894810233</v>
      </c>
      <c r="D20" s="3">
        <v>-55562646</v>
      </c>
      <c r="E20" s="3">
        <v>1008206598</v>
      </c>
      <c r="F20" s="3">
        <v>278664789</v>
      </c>
      <c r="G20" s="3">
        <v>1397416647</v>
      </c>
      <c r="H20" s="3">
        <v>-1154687753</v>
      </c>
      <c r="I20" s="3">
        <v>-225530958</v>
      </c>
    </row>
    <row r="21" spans="1:9" x14ac:dyDescent="0.25">
      <c r="A21" s="13" t="s">
        <v>99</v>
      </c>
      <c r="B21" s="4">
        <f t="shared" ref="B21:I21" si="3">SUM(B22:B23)</f>
        <v>-1128616512</v>
      </c>
      <c r="C21" s="4">
        <f t="shared" si="3"/>
        <v>-1784374674</v>
      </c>
      <c r="D21" s="4">
        <f t="shared" si="3"/>
        <v>-2494303109</v>
      </c>
      <c r="E21" s="4">
        <f t="shared" si="3"/>
        <v>164577837</v>
      </c>
      <c r="F21" s="4">
        <f t="shared" si="3"/>
        <v>-897141496</v>
      </c>
      <c r="G21" s="4">
        <f t="shared" si="3"/>
        <v>-1353998807</v>
      </c>
      <c r="H21" s="4">
        <f t="shared" si="3"/>
        <v>757428134</v>
      </c>
      <c r="I21" s="4">
        <f t="shared" si="3"/>
        <v>18346742</v>
      </c>
    </row>
    <row r="22" spans="1:9" x14ac:dyDescent="0.25">
      <c r="A22" t="s">
        <v>56</v>
      </c>
      <c r="B22" s="3">
        <v>-518852550</v>
      </c>
      <c r="C22" s="3">
        <v>-1463000000</v>
      </c>
      <c r="D22" s="3">
        <v>-2169746758</v>
      </c>
      <c r="E22" s="3">
        <v>374900000</v>
      </c>
      <c r="F22" s="3">
        <v>45003915</v>
      </c>
      <c r="G22" s="3">
        <v>-1180000017</v>
      </c>
      <c r="H22" s="3">
        <v>913277725</v>
      </c>
      <c r="I22" s="3">
        <v>177395803</v>
      </c>
    </row>
    <row r="23" spans="1:9" x14ac:dyDescent="0.25">
      <c r="A23" t="s">
        <v>57</v>
      </c>
      <c r="B23" s="3">
        <v>-609763962</v>
      </c>
      <c r="C23" s="3">
        <v>-321374674</v>
      </c>
      <c r="D23" s="3">
        <v>-324556351</v>
      </c>
      <c r="E23" s="3">
        <v>-210322163</v>
      </c>
      <c r="F23" s="3">
        <v>-942145411</v>
      </c>
      <c r="G23" s="3">
        <v>-173998790</v>
      </c>
      <c r="H23" s="3">
        <v>-155849591</v>
      </c>
      <c r="I23" s="3">
        <v>-159049061</v>
      </c>
    </row>
    <row r="24" spans="1:9" x14ac:dyDescent="0.25">
      <c r="A24" s="13" t="s">
        <v>100</v>
      </c>
      <c r="B24" s="4">
        <f t="shared" ref="B24:I24" si="4">SUM(B25:B27)</f>
        <v>0</v>
      </c>
      <c r="C24" s="4">
        <f t="shared" si="4"/>
        <v>0</v>
      </c>
      <c r="D24" s="4">
        <f t="shared" si="4"/>
        <v>0</v>
      </c>
      <c r="E24" s="4">
        <f t="shared" si="4"/>
        <v>2000000000</v>
      </c>
      <c r="F24" s="4">
        <f t="shared" si="4"/>
        <v>1000000000</v>
      </c>
      <c r="G24" s="4">
        <f t="shared" si="4"/>
        <v>3000000000</v>
      </c>
      <c r="H24" s="4">
        <f t="shared" si="4"/>
        <v>317918927</v>
      </c>
      <c r="I24" s="4">
        <f t="shared" si="4"/>
        <v>2000000000</v>
      </c>
    </row>
    <row r="25" spans="1:9" x14ac:dyDescent="0.25">
      <c r="A25" t="s">
        <v>58</v>
      </c>
      <c r="B25" s="3"/>
      <c r="C25" s="3"/>
      <c r="D25" s="3"/>
      <c r="E25" s="3"/>
      <c r="F25" s="3">
        <v>0</v>
      </c>
      <c r="G25" s="3">
        <v>0</v>
      </c>
      <c r="H25" s="3">
        <v>-682081073</v>
      </c>
    </row>
    <row r="26" spans="1:9" x14ac:dyDescent="0.25">
      <c r="A26" t="s">
        <v>59</v>
      </c>
      <c r="B26" s="3"/>
      <c r="C26" s="3"/>
      <c r="D26" s="3"/>
      <c r="E26" s="3"/>
      <c r="F26" s="3">
        <v>0</v>
      </c>
      <c r="G26" s="3">
        <v>0</v>
      </c>
      <c r="H26" s="3">
        <v>0</v>
      </c>
    </row>
    <row r="27" spans="1:9" x14ac:dyDescent="0.25">
      <c r="A27" t="s">
        <v>60</v>
      </c>
      <c r="B27" s="3"/>
      <c r="C27" s="3"/>
      <c r="D27" s="3"/>
      <c r="E27" s="3">
        <v>2000000000</v>
      </c>
      <c r="F27" s="3">
        <v>1000000000</v>
      </c>
      <c r="G27" s="3">
        <v>3000000000</v>
      </c>
      <c r="H27" s="3">
        <v>1000000000</v>
      </c>
      <c r="I27" s="3">
        <v>2000000000</v>
      </c>
    </row>
    <row r="28" spans="1:9" x14ac:dyDescent="0.25">
      <c r="A28" s="13" t="s">
        <v>101</v>
      </c>
      <c r="B28" s="4">
        <f t="shared" ref="B28:I28" si="5">B5+B21+B24</f>
        <v>1597525590</v>
      </c>
      <c r="C28" s="4">
        <f t="shared" si="5"/>
        <v>1807073973</v>
      </c>
      <c r="D28" s="4">
        <f t="shared" si="5"/>
        <v>4866812766</v>
      </c>
      <c r="E28" s="4">
        <f t="shared" si="5"/>
        <v>2267787975</v>
      </c>
      <c r="F28" s="4">
        <f t="shared" si="5"/>
        <v>-656802254</v>
      </c>
      <c r="G28" s="4">
        <f t="shared" si="5"/>
        <v>-1403376709</v>
      </c>
      <c r="H28" s="4">
        <f t="shared" si="5"/>
        <v>975010748</v>
      </c>
      <c r="I28" s="4">
        <f t="shared" si="5"/>
        <v>9689347437</v>
      </c>
    </row>
    <row r="29" spans="1:9" x14ac:dyDescent="0.25">
      <c r="A29" s="15" t="s">
        <v>61</v>
      </c>
      <c r="B29" s="3">
        <v>489239437</v>
      </c>
      <c r="C29" s="3">
        <v>343829248</v>
      </c>
      <c r="D29" s="3">
        <v>303415768</v>
      </c>
      <c r="E29" s="3">
        <v>447804930</v>
      </c>
      <c r="F29" s="3">
        <v>482409245</v>
      </c>
      <c r="G29" s="3">
        <v>600801078</v>
      </c>
      <c r="H29" s="3">
        <v>996335012</v>
      </c>
      <c r="I29" s="3">
        <v>1216068699</v>
      </c>
    </row>
    <row r="30" spans="1:9" x14ac:dyDescent="0.25">
      <c r="A30" s="13" t="s">
        <v>62</v>
      </c>
      <c r="B30" s="3">
        <v>16193830285</v>
      </c>
      <c r="C30" s="3">
        <v>18280595312</v>
      </c>
      <c r="D30" s="3">
        <v>20360167998</v>
      </c>
      <c r="E30" s="3">
        <v>25530396532</v>
      </c>
      <c r="F30" s="3">
        <v>28245989437</v>
      </c>
      <c r="G30" s="3">
        <v>28071596428</v>
      </c>
      <c r="H30" s="3">
        <v>27269020797</v>
      </c>
      <c r="I30" s="3">
        <v>29240366557</v>
      </c>
    </row>
    <row r="31" spans="1:9" x14ac:dyDescent="0.25">
      <c r="A31" s="13" t="s">
        <v>102</v>
      </c>
      <c r="B31" s="4">
        <f>B28+B29+B30</f>
        <v>18280595312</v>
      </c>
      <c r="C31" s="4">
        <f t="shared" ref="C31:I31" si="6">C28+C29+C30</f>
        <v>20431498533</v>
      </c>
      <c r="D31" s="4">
        <f t="shared" si="6"/>
        <v>25530396532</v>
      </c>
      <c r="E31" s="4">
        <f t="shared" si="6"/>
        <v>28245989437</v>
      </c>
      <c r="F31" s="4">
        <f t="shared" si="6"/>
        <v>28071596428</v>
      </c>
      <c r="G31" s="4">
        <f t="shared" si="6"/>
        <v>27269020797</v>
      </c>
      <c r="H31" s="4">
        <f t="shared" si="6"/>
        <v>29240366557</v>
      </c>
      <c r="I31" s="4">
        <f t="shared" si="6"/>
        <v>40145782693</v>
      </c>
    </row>
    <row r="32" spans="1:9" s="2" customFormat="1" x14ac:dyDescent="0.25">
      <c r="A32" s="15" t="s">
        <v>73</v>
      </c>
      <c r="B32" s="16">
        <f>B5/('1'!B35/10)</f>
        <v>7.1390933226276472</v>
      </c>
      <c r="C32" s="16">
        <f>C5/('1'!C35/10)</f>
        <v>7.7091128046854198</v>
      </c>
      <c r="D32" s="16">
        <f>D5/('1'!D35/10)</f>
        <v>14.364341083462131</v>
      </c>
      <c r="E32" s="16">
        <f>E5/('1'!E35/10)</f>
        <v>0.18309299543353624</v>
      </c>
      <c r="F32" s="16">
        <f>F5/('1'!F35/10)</f>
        <v>-1.2251136507235496</v>
      </c>
      <c r="G32" s="16">
        <f>G5/('1'!G35/10)</f>
        <v>-4.4706971395466359</v>
      </c>
      <c r="H32" s="16">
        <f>H5/('1'!H35/10)</f>
        <v>-0.14421883009611872</v>
      </c>
      <c r="I32" s="16">
        <f>I5/('1'!I35/10)</f>
        <v>9.587778931630254</v>
      </c>
    </row>
    <row r="33" spans="1:9" x14ac:dyDescent="0.25">
      <c r="A33" s="13" t="s">
        <v>74</v>
      </c>
      <c r="B33" s="10">
        <v>381861110.19999999</v>
      </c>
      <c r="C33" s="10">
        <v>465870553.19999999</v>
      </c>
      <c r="D33" s="10">
        <v>512457608.19999999</v>
      </c>
      <c r="E33" s="10">
        <v>563703367</v>
      </c>
      <c r="F33" s="10">
        <v>620073703</v>
      </c>
      <c r="G33" s="10">
        <v>682081073</v>
      </c>
      <c r="H33" s="10">
        <v>695722694</v>
      </c>
      <c r="I33" s="10">
        <v>800081098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6" sqref="K16"/>
    </sheetView>
  </sheetViews>
  <sheetFormatPr defaultRowHeight="15" x14ac:dyDescent="0.25"/>
  <cols>
    <col min="1" max="1" width="34.5703125" bestFit="1" customWidth="1"/>
  </cols>
  <sheetData>
    <row r="1" spans="1:7" x14ac:dyDescent="0.25">
      <c r="A1" s="2" t="s">
        <v>0</v>
      </c>
    </row>
    <row r="2" spans="1:7" x14ac:dyDescent="0.25">
      <c r="A2" s="2" t="s">
        <v>64</v>
      </c>
    </row>
    <row r="3" spans="1:7" x14ac:dyDescent="0.25">
      <c r="A3" t="s">
        <v>68</v>
      </c>
    </row>
    <row r="4" spans="1:7" ht="15.75" x14ac:dyDescent="0.25">
      <c r="A4" s="8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s="17" t="s">
        <v>103</v>
      </c>
      <c r="B5" s="9">
        <f>'2'!D6/'2'!D7</f>
        <v>0.19035905820581636</v>
      </c>
      <c r="C5" s="9">
        <f>'2'!E6/'2'!E7</f>
        <v>0.20957169452898824</v>
      </c>
      <c r="D5" s="9">
        <f>'2'!F6/'2'!F7</f>
        <v>0.23802962175556419</v>
      </c>
      <c r="E5" s="9">
        <f>'2'!G6/'2'!G7</f>
        <v>0.27560128622507851</v>
      </c>
      <c r="F5" s="9">
        <f>'2'!H6/'2'!H7</f>
        <v>0.33228829608153465</v>
      </c>
      <c r="G5" s="9">
        <f>'2'!I6/'2'!I7</f>
        <v>0.35983790701329516</v>
      </c>
    </row>
    <row r="6" spans="1:7" x14ac:dyDescent="0.25">
      <c r="A6" s="17" t="s">
        <v>65</v>
      </c>
      <c r="B6" s="9">
        <f>'2'!D25/'2'!D5</f>
        <v>0.343479664533687</v>
      </c>
      <c r="C6" s="9">
        <f>'2'!E25/'2'!E5</f>
        <v>0.35198466259219813</v>
      </c>
      <c r="D6" s="9">
        <f>'2'!F25/'2'!F5</f>
        <v>0.36030569993420314</v>
      </c>
      <c r="E6" s="9">
        <f>'2'!G25/'2'!G5</f>
        <v>0.45279600587304042</v>
      </c>
      <c r="F6" s="9">
        <f>'2'!H25/'2'!H5</f>
        <v>0.49452075147228303</v>
      </c>
      <c r="G6" s="9">
        <f>'2'!I25/'2'!I5</f>
        <v>0.53965949780059508</v>
      </c>
    </row>
    <row r="7" spans="1:7" x14ac:dyDescent="0.25">
      <c r="A7" s="17" t="s">
        <v>66</v>
      </c>
      <c r="B7" s="9">
        <f>'2'!D36/'2'!D5</f>
        <v>0.17717538987818704</v>
      </c>
      <c r="C7" s="9">
        <f>'2'!E36/'2'!E5</f>
        <v>0.16890568673107847</v>
      </c>
      <c r="D7" s="9">
        <f>'2'!F36/'2'!F5</f>
        <v>0.17572249837592627</v>
      </c>
      <c r="E7" s="9">
        <f>'2'!G36/'2'!G5</f>
        <v>0.21698255374502554</v>
      </c>
      <c r="F7" s="9">
        <f>'2'!H36/'2'!H5</f>
        <v>0.22159082004954231</v>
      </c>
      <c r="G7" s="9">
        <f>'2'!I36/'2'!I5</f>
        <v>0.20074148945894385</v>
      </c>
    </row>
    <row r="8" spans="1:7" x14ac:dyDescent="0.25">
      <c r="A8" s="17" t="s">
        <v>104</v>
      </c>
      <c r="B8" s="9">
        <f>'2'!D36/'1'!D5</f>
        <v>8.8327203516602847E-3</v>
      </c>
      <c r="C8" s="9">
        <f>'2'!E36/'1'!E5</f>
        <v>7.8184662880054802E-3</v>
      </c>
      <c r="D8" s="9">
        <f>'2'!F36/'1'!F5</f>
        <v>7.3012889450979951E-3</v>
      </c>
      <c r="E8" s="9">
        <f>'2'!G36/'1'!G5</f>
        <v>1.0324692607137996E-2</v>
      </c>
      <c r="F8" s="9">
        <f>'2'!H36/'1'!H5</f>
        <v>1.0788707384177348E-2</v>
      </c>
      <c r="G8" s="9">
        <f>'2'!I36/'1'!I5</f>
        <v>1.0465100819699698E-2</v>
      </c>
    </row>
    <row r="9" spans="1:7" x14ac:dyDescent="0.25">
      <c r="A9" s="17" t="s">
        <v>105</v>
      </c>
      <c r="B9" s="9">
        <f>'2'!D36/'1'!D34</f>
        <v>9.8382258341052173E-2</v>
      </c>
      <c r="C9" s="9">
        <f>'2'!E36/'1'!E34</f>
        <v>9.7542241252690454E-2</v>
      </c>
      <c r="D9" s="9">
        <f>'2'!F36/'1'!F34</f>
        <v>9.0171314390133372E-2</v>
      </c>
      <c r="E9" s="9">
        <f>'2'!G36/'1'!G34</f>
        <v>0.13447681435682182</v>
      </c>
      <c r="F9" s="9">
        <f>'2'!H36/'1'!H34</f>
        <v>0.14965696514171475</v>
      </c>
      <c r="G9" s="9">
        <f>'2'!I36/'1'!I34</f>
        <v>0.14717150622159209</v>
      </c>
    </row>
    <row r="10" spans="1:7" x14ac:dyDescent="0.25">
      <c r="A10" s="17" t="s">
        <v>67</v>
      </c>
      <c r="B10" s="9">
        <v>0.113</v>
      </c>
      <c r="C10" s="9">
        <v>9.2100000000000001E-2</v>
      </c>
      <c r="D10" s="9">
        <v>9.01E-2</v>
      </c>
      <c r="E10" s="9">
        <v>0.12379999999999999</v>
      </c>
      <c r="F10" s="9">
        <v>0.1212</v>
      </c>
      <c r="G10" s="9"/>
    </row>
    <row r="11" spans="1:7" x14ac:dyDescent="0.25">
      <c r="A11" s="17" t="s">
        <v>106</v>
      </c>
      <c r="B11" s="9">
        <v>5.7200000000000001E-2</v>
      </c>
      <c r="C11" s="9">
        <v>9.0300000000000005E-2</v>
      </c>
      <c r="D11" s="9">
        <v>6.6400000000000001E-2</v>
      </c>
      <c r="E11" s="9">
        <v>5.1700000000000003E-2</v>
      </c>
      <c r="F11" s="9">
        <v>4.6899999999999997E-2</v>
      </c>
      <c r="G11" s="9"/>
    </row>
    <row r="12" spans="1:7" x14ac:dyDescent="0.25">
      <c r="A12" s="17" t="s">
        <v>107</v>
      </c>
      <c r="B12" s="9">
        <v>0.71060000000000001</v>
      </c>
      <c r="C12" s="9">
        <v>0.77139999999999997</v>
      </c>
      <c r="D12" s="9">
        <v>0.83919999999999995</v>
      </c>
      <c r="E12" s="9">
        <v>0.90620000000000001</v>
      </c>
      <c r="F12" s="9">
        <v>0.9214</v>
      </c>
      <c r="G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Sunny</cp:lastModifiedBy>
  <dcterms:created xsi:type="dcterms:W3CDTF">2018-10-02T05:41:04Z</dcterms:created>
  <dcterms:modified xsi:type="dcterms:W3CDTF">2020-04-12T14:23:46Z</dcterms:modified>
</cp:coreProperties>
</file>