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-120" yWindow="-105" windowWidth="20115" windowHeight="894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53" i="3" l="1"/>
  <c r="H55" i="3"/>
  <c r="H54" i="3"/>
  <c r="H50" i="3"/>
  <c r="H49" i="3"/>
  <c r="H41" i="3"/>
  <c r="H32" i="3"/>
  <c r="H31" i="3"/>
  <c r="H17" i="3"/>
  <c r="H38" i="2"/>
  <c r="H37" i="2"/>
  <c r="H36" i="2"/>
  <c r="H32" i="2"/>
  <c r="H31" i="2"/>
  <c r="H26" i="2"/>
  <c r="H25" i="2"/>
  <c r="H12" i="2"/>
  <c r="H6" i="2"/>
  <c r="H50" i="1" l="1"/>
  <c r="H45" i="1"/>
  <c r="H47" i="1" s="1"/>
  <c r="H38" i="1"/>
  <c r="H28" i="1"/>
  <c r="H24" i="1"/>
  <c r="H16" i="1"/>
  <c r="H13" i="1"/>
  <c r="H9" i="1"/>
  <c r="H6" i="1"/>
  <c r="H49" i="1" l="1"/>
  <c r="H48" i="1"/>
  <c r="D49" i="1"/>
  <c r="G55" i="3" l="1"/>
  <c r="C55" i="3"/>
  <c r="D55" i="3"/>
  <c r="E55" i="3"/>
  <c r="F55" i="3"/>
  <c r="B55" i="3"/>
  <c r="G50" i="1"/>
  <c r="C50" i="1"/>
  <c r="D50" i="1"/>
  <c r="E50" i="1"/>
  <c r="F50" i="1"/>
  <c r="B50" i="1"/>
  <c r="C38" i="2"/>
  <c r="D38" i="2"/>
  <c r="E38" i="2"/>
  <c r="F38" i="2"/>
  <c r="G38" i="2"/>
  <c r="B38" i="2"/>
  <c r="C49" i="3" l="1"/>
  <c r="D49" i="3"/>
  <c r="E49" i="3"/>
  <c r="D41" i="3"/>
  <c r="C41" i="3"/>
  <c r="C31" i="3"/>
  <c r="D31" i="3"/>
  <c r="E31" i="3"/>
  <c r="C17" i="3"/>
  <c r="D17" i="3"/>
  <c r="E17" i="3"/>
  <c r="F17" i="3"/>
  <c r="G17" i="3"/>
  <c r="E32" i="3" l="1"/>
  <c r="E54" i="3" s="1"/>
  <c r="D32" i="3"/>
  <c r="D50" i="3" s="1"/>
  <c r="D53" i="3" s="1"/>
  <c r="C32" i="3"/>
  <c r="C50" i="3" s="1"/>
  <c r="C53" i="3" s="1"/>
  <c r="D54" i="3" l="1"/>
  <c r="C54" i="3"/>
  <c r="G49" i="3"/>
  <c r="F49" i="3"/>
  <c r="B49" i="3"/>
  <c r="G41" i="3"/>
  <c r="F41" i="3"/>
  <c r="B41" i="3"/>
  <c r="E34" i="3"/>
  <c r="E41" i="3" s="1"/>
  <c r="E50" i="3" s="1"/>
  <c r="E53" i="3" s="1"/>
  <c r="G31" i="3"/>
  <c r="G32" i="3" s="1"/>
  <c r="F31" i="3"/>
  <c r="F32" i="3" s="1"/>
  <c r="B31" i="3"/>
  <c r="B17" i="3"/>
  <c r="B33" i="2"/>
  <c r="G31" i="2"/>
  <c r="F31" i="2"/>
  <c r="E31" i="2"/>
  <c r="D31" i="2"/>
  <c r="C31" i="2"/>
  <c r="B31" i="2"/>
  <c r="G25" i="2"/>
  <c r="F25" i="2"/>
  <c r="E25" i="2"/>
  <c r="D25" i="2"/>
  <c r="C25" i="2"/>
  <c r="B25" i="2"/>
  <c r="G6" i="2"/>
  <c r="F6" i="2"/>
  <c r="F12" i="2" s="1"/>
  <c r="E6" i="2"/>
  <c r="E12" i="2" s="1"/>
  <c r="D6" i="2"/>
  <c r="C6" i="2"/>
  <c r="C12" i="2" s="1"/>
  <c r="B6" i="2"/>
  <c r="B12" i="2" s="1"/>
  <c r="G5" i="4" l="1"/>
  <c r="G12" i="2"/>
  <c r="G26" i="2" s="1"/>
  <c r="G32" i="2" s="1"/>
  <c r="G36" i="2" s="1"/>
  <c r="D5" i="4"/>
  <c r="D12" i="2"/>
  <c r="D26" i="2" s="1"/>
  <c r="F50" i="3"/>
  <c r="F53" i="3" s="1"/>
  <c r="F54" i="3"/>
  <c r="G50" i="3"/>
  <c r="G53" i="3" s="1"/>
  <c r="G54" i="3"/>
  <c r="B32" i="3"/>
  <c r="E26" i="2"/>
  <c r="E5" i="4"/>
  <c r="F26" i="2"/>
  <c r="F5" i="4"/>
  <c r="B26" i="2"/>
  <c r="B5" i="4"/>
  <c r="C26" i="2"/>
  <c r="C5" i="4"/>
  <c r="D16" i="1"/>
  <c r="G6" i="4" l="1"/>
  <c r="B50" i="3"/>
  <c r="B53" i="3" s="1"/>
  <c r="B54" i="3"/>
  <c r="F32" i="2"/>
  <c r="F36" i="2" s="1"/>
  <c r="F6" i="4"/>
  <c r="B32" i="2"/>
  <c r="B36" i="2" s="1"/>
  <c r="B6" i="4"/>
  <c r="C32" i="2"/>
  <c r="C36" i="2" s="1"/>
  <c r="C6" i="4"/>
  <c r="G37" i="2"/>
  <c r="G7" i="4"/>
  <c r="D32" i="2"/>
  <c r="D36" i="2" s="1"/>
  <c r="D6" i="4"/>
  <c r="E32" i="2"/>
  <c r="E36" i="2" s="1"/>
  <c r="E6" i="4"/>
  <c r="B45" i="1"/>
  <c r="B13" i="1"/>
  <c r="C37" i="2" l="1"/>
  <c r="C7" i="4"/>
  <c r="D37" i="2"/>
  <c r="D7" i="4"/>
  <c r="B37" i="2"/>
  <c r="B7" i="4"/>
  <c r="B9" i="4"/>
  <c r="E37" i="2"/>
  <c r="E7" i="4"/>
  <c r="F37" i="2"/>
  <c r="F7" i="4"/>
  <c r="D45" i="1"/>
  <c r="D9" i="4" s="1"/>
  <c r="E45" i="1"/>
  <c r="E9" i="4" s="1"/>
  <c r="G16" i="1"/>
  <c r="G45" i="1" l="1"/>
  <c r="B47" i="1"/>
  <c r="B49" i="1" s="1"/>
  <c r="C45" i="1"/>
  <c r="D47" i="1"/>
  <c r="E47" i="1"/>
  <c r="E49" i="1" s="1"/>
  <c r="G28" i="1"/>
  <c r="G38" i="1" s="1"/>
  <c r="B28" i="1"/>
  <c r="B38" i="1" s="1"/>
  <c r="C28" i="1"/>
  <c r="C38" i="1" s="1"/>
  <c r="D28" i="1"/>
  <c r="D38" i="1" s="1"/>
  <c r="E28" i="1"/>
  <c r="E38" i="1" s="1"/>
  <c r="B16" i="1"/>
  <c r="B12" i="4" s="1"/>
  <c r="C16" i="1"/>
  <c r="E16" i="1"/>
  <c r="G13" i="1"/>
  <c r="C13" i="1"/>
  <c r="D13" i="1"/>
  <c r="E13" i="1"/>
  <c r="G9" i="1"/>
  <c r="B9" i="1"/>
  <c r="C9" i="1"/>
  <c r="D9" i="1"/>
  <c r="E9" i="1"/>
  <c r="G6" i="1"/>
  <c r="B6" i="1"/>
  <c r="C6" i="1"/>
  <c r="D6" i="1"/>
  <c r="E6" i="1"/>
  <c r="E12" i="4" l="1"/>
  <c r="G47" i="1"/>
  <c r="G49" i="1" s="1"/>
  <c r="G9" i="4"/>
  <c r="C47" i="1"/>
  <c r="C49" i="1" s="1"/>
  <c r="C9" i="4"/>
  <c r="C24" i="1"/>
  <c r="C8" i="4" s="1"/>
  <c r="B24" i="1"/>
  <c r="B8" i="4" s="1"/>
  <c r="G24" i="1"/>
  <c r="G8" i="4" s="1"/>
  <c r="E24" i="1"/>
  <c r="E8" i="4" s="1"/>
  <c r="D24" i="1"/>
  <c r="D8" i="4" s="1"/>
  <c r="E48" i="1"/>
  <c r="D48" i="1"/>
  <c r="B48" i="1"/>
  <c r="F45" i="1"/>
  <c r="F28" i="1"/>
  <c r="F38" i="1" s="1"/>
  <c r="F16" i="1"/>
  <c r="F13" i="1"/>
  <c r="F9" i="1"/>
  <c r="F6" i="1"/>
  <c r="G48" i="1" l="1"/>
  <c r="C48" i="1"/>
  <c r="F47" i="1"/>
  <c r="F49" i="1" s="1"/>
  <c r="F9" i="4"/>
  <c r="F24" i="1"/>
  <c r="F8" i="4" s="1"/>
  <c r="F48" i="1" l="1"/>
</calcChain>
</file>

<file path=xl/comments1.xml><?xml version="1.0" encoding="utf-8"?>
<comments xmlns="http://schemas.openxmlformats.org/spreadsheetml/2006/main">
  <authors>
    <author>Royal Capital</author>
  </authors>
  <commentList>
    <comment ref="D41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in annual report this figure is as 143040936</t>
        </r>
      </text>
    </comment>
  </commentList>
</comments>
</file>

<file path=xl/sharedStrings.xml><?xml version="1.0" encoding="utf-8"?>
<sst xmlns="http://schemas.openxmlformats.org/spreadsheetml/2006/main" count="137" uniqueCount="131">
  <si>
    <t>In hand</t>
  </si>
  <si>
    <t>Balance with Bangladesh Bank&amp; its agent</t>
  </si>
  <si>
    <t>In Bangladesh</t>
  </si>
  <si>
    <t>Outside Bangladesh</t>
  </si>
  <si>
    <t>Government</t>
  </si>
  <si>
    <t>Ohters</t>
  </si>
  <si>
    <t>Leases</t>
  </si>
  <si>
    <t>Loans,cash credits , overdrafts etc</t>
  </si>
  <si>
    <t>Bills purchased  &amp; discounted</t>
  </si>
  <si>
    <t>Current deposits</t>
  </si>
  <si>
    <t>Bills payable</t>
  </si>
  <si>
    <t>Savings bank deposits</t>
  </si>
  <si>
    <t>Term deposits</t>
  </si>
  <si>
    <t>Bearer certifiicate of deposit</t>
  </si>
  <si>
    <t>Other deposit</t>
  </si>
  <si>
    <t>Paid up capital</t>
  </si>
  <si>
    <t>Statutory reserve</t>
  </si>
  <si>
    <t>Retained earning</t>
  </si>
  <si>
    <t>Operating Income</t>
  </si>
  <si>
    <t>Invetment income</t>
  </si>
  <si>
    <t>Fees, Commission ,exchange and brokerage</t>
  </si>
  <si>
    <t>Other operating income</t>
  </si>
  <si>
    <t>Operating Expenses</t>
  </si>
  <si>
    <t>Rent,taxes ,insurance ,electricity etc</t>
  </si>
  <si>
    <t>Legal expenses</t>
  </si>
  <si>
    <t>Managing directors salary &amp; benefit</t>
  </si>
  <si>
    <t>Directors fees &amp; meeting expenses</t>
  </si>
  <si>
    <t>Auditors fees</t>
  </si>
  <si>
    <t>Charges ofn laon loses</t>
  </si>
  <si>
    <t>Depreciation, Amortization &amp; repair of assests</t>
  </si>
  <si>
    <t>Other expenses</t>
  </si>
  <si>
    <t>Other provision</t>
  </si>
  <si>
    <t>Interst receipts in cash</t>
  </si>
  <si>
    <t>Interst payments</t>
  </si>
  <si>
    <t>Dividend receipts</t>
  </si>
  <si>
    <t>Fees &amp; Commission receipts in cash</t>
  </si>
  <si>
    <t>Recoveries of laons previously written off</t>
  </si>
  <si>
    <t>Cash payments to employees</t>
  </si>
  <si>
    <t>Cash payments to supplies</t>
  </si>
  <si>
    <t>Income taxes paid</t>
  </si>
  <si>
    <t>Receipts from other operaitng activiites</t>
  </si>
  <si>
    <t>Payments for othe roperating actiiviites</t>
  </si>
  <si>
    <t>Statutory deposits</t>
  </si>
  <si>
    <t>Purcahse of trading securiites</t>
  </si>
  <si>
    <t>Lease , loans &amp; advances to customers</t>
  </si>
  <si>
    <t>Other assets</t>
  </si>
  <si>
    <t>Deposits from other banks/borrowing</t>
  </si>
  <si>
    <t>Deposits from customers</t>
  </si>
  <si>
    <t>Other laibiliites account of customers</t>
  </si>
  <si>
    <t>Trading laibiliites</t>
  </si>
  <si>
    <t>Other deposits</t>
  </si>
  <si>
    <t>Other liabiliites</t>
  </si>
  <si>
    <t>Proceeds from sale of securiities</t>
  </si>
  <si>
    <t>Payments for purcahse fo securiities</t>
  </si>
  <si>
    <t xml:space="preserve">Purcahse of property ,plant &amp; equipment </t>
  </si>
  <si>
    <t>Payment against leae obligation</t>
  </si>
  <si>
    <t>Proceeds from sale of property ,palnt &amp; equipment</t>
  </si>
  <si>
    <t>Share capita for subsidiary</t>
  </si>
  <si>
    <t>Net draw down/payment of short term loan</t>
  </si>
  <si>
    <t>Dividend paid</t>
  </si>
  <si>
    <t>Salaries &amp; Advances</t>
  </si>
  <si>
    <t>Direct/Term Finance</t>
  </si>
  <si>
    <t>Share premium</t>
  </si>
  <si>
    <t>Investment in securiities</t>
  </si>
  <si>
    <t>Deposit under scheme</t>
  </si>
  <si>
    <t>lease, loans &amp; Advances</t>
  </si>
  <si>
    <t>Interest income</t>
  </si>
  <si>
    <t>Loans &amp; Advances to to customers</t>
  </si>
  <si>
    <t>Current Tax</t>
  </si>
  <si>
    <t>Deferred Tax</t>
  </si>
  <si>
    <t>Lease Finance to customers</t>
  </si>
  <si>
    <t>Advance for lease finance</t>
  </si>
  <si>
    <t>Operating Margin</t>
  </si>
  <si>
    <t>Net Margin</t>
  </si>
  <si>
    <t>Capital to Risk Weighted Assets Ratio</t>
  </si>
  <si>
    <t>As at year end</t>
  </si>
  <si>
    <t>Premier Leasing &amp; Finance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</si>
  <si>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</si>
  <si>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</si>
  <si>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</si>
  <si>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</si>
  <si>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</si>
  <si>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</si>
  <si>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</si>
  <si>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</si>
  <si>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</si>
  <si>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</si>
  <si>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</si>
  <si>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</si>
  <si>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</si>
  <si>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</si>
  <si>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</si>
  <si>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</si>
  <si>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</si>
  <si>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</si>
  <si>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</si>
  <si>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</si>
  <si>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</si>
  <si>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</si>
  <si>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</si>
  <si>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</si>
  <si>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</si>
  <si>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</si>
  <si>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</si>
  <si>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</si>
  <si>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</si>
  <si>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</si>
  <si>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</si>
  <si>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</si>
  <si>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</si>
  <si>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</si>
  <si>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</si>
  <si>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</si>
  <si>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</si>
  <si>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</si>
  <si>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</si>
  <si>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</si>
  <si>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</si>
  <si>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</si>
  <si>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Ratio</t>
  </si>
  <si>
    <t>Balance Sheet</t>
  </si>
  <si>
    <t>Income Statement</t>
  </si>
  <si>
    <t>Cash Flow Statement</t>
  </si>
  <si>
    <t>Interest paid on deposits,borrowing etc</t>
  </si>
  <si>
    <t>Provision against lese,loans &amp; advances</t>
  </si>
  <si>
    <t>Provision for diminution in value of investment</t>
  </si>
  <si>
    <t>Stationery ,pricing ,advertisements etc</t>
  </si>
  <si>
    <t>Postage ,stamp,telecommunication etc</t>
  </si>
  <si>
    <t>Revaluation reserve</t>
  </si>
  <si>
    <t>Reciepsts of long term loan</t>
  </si>
  <si>
    <t>Repayment of long term laon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</si>
</sst>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164" fontId="1" fillId="0" borderId="0" xfId="1" applyNumberFormat="1" applyFont="1"/>
    <xf numFmtId="43" fontId="0" fillId="0" borderId="0" xfId="1" applyNumberFormat="1" applyFont="1"/>
    <xf numFmtId="10" fontId="0" fillId="0" borderId="0" xfId="2" applyNumberFormat="1" applyFont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1" sqref="B41"/>
    </sheetView>
  </sheetViews>
  <sheetFormatPr defaultRowHeight="15" x14ac:dyDescent="0.25"/>
  <cols>
    <col min="1" max="1" width="42.5703125" customWidth="1"/>
    <col min="2" max="2" width="21.42578125" customWidth="1"/>
    <col min="3" max="3" width="15.42578125" customWidth="1"/>
    <col min="4" max="4" width="21" customWidth="1"/>
    <col min="5" max="5" width="17.5703125" customWidth="1"/>
    <col min="6" max="6" width="16.28515625" customWidth="1"/>
    <col min="7" max="7" width="15.28515625" bestFit="1" customWidth="1"/>
    <col min="8" max="8" width="18" bestFit="1" customWidth="1"/>
  </cols>
  <sheetData>
    <row r="1" spans="1:12" x14ac:dyDescent="0.25">
      <c r="A1" s="1" t="s">
        <v>76</v>
      </c>
    </row>
    <row r="2" spans="1:12" x14ac:dyDescent="0.25">
      <c r="A2" s="1" t="s">
        <v>120</v>
      </c>
    </row>
    <row r="3" spans="1:12" x14ac:dyDescent="0.25">
      <c r="A3" t="s">
        <v>75</v>
      </c>
    </row>
    <row r="4" spans="1:12" x14ac:dyDescent="0.25">
      <c r="A4" s="13"/>
      <c r="B4" s="20">
        <v>2012</v>
      </c>
      <c r="C4" s="20">
        <v>2013</v>
      </c>
      <c r="D4" s="20">
        <v>2014</v>
      </c>
      <c r="E4" s="20">
        <v>2015</v>
      </c>
      <c r="F4" s="20">
        <v>2016</v>
      </c>
      <c r="G4" s="20">
        <v>2017</v>
      </c>
      <c r="H4" s="20">
        <v>2018</v>
      </c>
    </row>
    <row r="5" spans="1:12" x14ac:dyDescent="0.25">
      <c r="A5" s="14" t="s">
        <v>77</v>
      </c>
      <c r="B5" s="3"/>
      <c r="C5" s="3"/>
      <c r="D5" s="3"/>
      <c r="E5" s="3"/>
      <c r="F5" s="3"/>
      <c r="G5" s="3"/>
    </row>
    <row r="6" spans="1:12" x14ac:dyDescent="0.25">
      <c r="A6" s="15" t="s">
        <v>78</v>
      </c>
      <c r="B6" s="4">
        <f t="shared" ref="B6:E6" si="0">SUM(B7:B8)</f>
        <v>16657913</v>
      </c>
      <c r="C6" s="4">
        <f t="shared" si="0"/>
        <v>71076343</v>
      </c>
      <c r="D6" s="4">
        <f t="shared" si="0"/>
        <v>68014753</v>
      </c>
      <c r="E6" s="4">
        <f t="shared" si="0"/>
        <v>219246166</v>
      </c>
      <c r="F6" s="4">
        <f>SUM(F7:F8)</f>
        <v>105411536</v>
      </c>
      <c r="G6" s="4">
        <f>SUM(G7:G8)</f>
        <v>102862681</v>
      </c>
      <c r="H6" s="4">
        <f>SUM(H7:H8)</f>
        <v>66471716</v>
      </c>
      <c r="J6" s="1"/>
      <c r="K6" s="1"/>
    </row>
    <row r="7" spans="1:12" x14ac:dyDescent="0.25">
      <c r="A7" t="s">
        <v>0</v>
      </c>
      <c r="B7" s="3">
        <v>159863</v>
      </c>
      <c r="C7" s="3">
        <v>1851997</v>
      </c>
      <c r="D7" s="3">
        <v>1037872</v>
      </c>
      <c r="E7" s="3">
        <v>675458</v>
      </c>
      <c r="F7" s="3">
        <v>1932642</v>
      </c>
      <c r="G7" s="3">
        <v>1854305</v>
      </c>
      <c r="H7" s="3">
        <v>2006438</v>
      </c>
    </row>
    <row r="8" spans="1:12" x14ac:dyDescent="0.25">
      <c r="A8" t="s">
        <v>1</v>
      </c>
      <c r="B8" s="3">
        <v>16498050</v>
      </c>
      <c r="C8" s="3">
        <v>69224346</v>
      </c>
      <c r="D8" s="3">
        <v>66976881</v>
      </c>
      <c r="E8" s="3">
        <v>218570708</v>
      </c>
      <c r="F8" s="3">
        <v>103478894</v>
      </c>
      <c r="G8" s="3">
        <v>101008376</v>
      </c>
      <c r="H8" s="3">
        <v>64465278</v>
      </c>
      <c r="J8" s="1"/>
      <c r="K8" s="1"/>
      <c r="L8" s="1"/>
    </row>
    <row r="9" spans="1:12" x14ac:dyDescent="0.25">
      <c r="A9" s="16" t="s">
        <v>79</v>
      </c>
      <c r="B9" s="4">
        <f t="shared" ref="B9:E9" si="1">SUM(B10:B11)</f>
        <v>231291809</v>
      </c>
      <c r="C9" s="4">
        <f t="shared" si="1"/>
        <v>746607442</v>
      </c>
      <c r="D9" s="4">
        <f t="shared" si="1"/>
        <v>476507149</v>
      </c>
      <c r="E9" s="4">
        <f t="shared" si="1"/>
        <v>456029538</v>
      </c>
      <c r="F9" s="4">
        <f>SUM(F10:F11)</f>
        <v>394563911</v>
      </c>
      <c r="G9" s="4">
        <f>SUM(G10:G11)</f>
        <v>1877409750</v>
      </c>
      <c r="H9" s="4">
        <f>SUM(H10:H11)</f>
        <v>1757964595</v>
      </c>
    </row>
    <row r="10" spans="1:12" x14ac:dyDescent="0.25">
      <c r="A10" t="s">
        <v>2</v>
      </c>
      <c r="B10" s="3">
        <v>231291809</v>
      </c>
      <c r="C10" s="3">
        <v>746607442</v>
      </c>
      <c r="D10" s="3">
        <v>476507149</v>
      </c>
      <c r="E10" s="3">
        <v>456029538</v>
      </c>
      <c r="F10" s="3">
        <v>394563911</v>
      </c>
      <c r="G10" s="3">
        <v>1877409750</v>
      </c>
      <c r="H10" s="3">
        <v>1757964595</v>
      </c>
    </row>
    <row r="11" spans="1:12" x14ac:dyDescent="0.25">
      <c r="A11" t="s">
        <v>3</v>
      </c>
      <c r="B11" s="3">
        <v>0</v>
      </c>
      <c r="C11" s="3"/>
      <c r="D11" s="3">
        <v>0</v>
      </c>
      <c r="E11" s="3">
        <v>0</v>
      </c>
      <c r="F11" s="3">
        <v>0</v>
      </c>
      <c r="G11" s="3">
        <v>0</v>
      </c>
    </row>
    <row r="12" spans="1:12" x14ac:dyDescent="0.25">
      <c r="A12" s="17" t="s">
        <v>80</v>
      </c>
      <c r="B12" s="3">
        <v>0</v>
      </c>
      <c r="C12" s="3"/>
      <c r="D12" s="3">
        <v>0</v>
      </c>
      <c r="E12" s="3">
        <v>0</v>
      </c>
      <c r="F12" s="3"/>
      <c r="G12" s="3"/>
    </row>
    <row r="13" spans="1:12" x14ac:dyDescent="0.25">
      <c r="A13" s="17" t="s">
        <v>81</v>
      </c>
      <c r="B13" s="4">
        <f t="shared" ref="B13:E13" si="2">SUM(B14:B15)</f>
        <v>535073637</v>
      </c>
      <c r="C13" s="4">
        <f t="shared" si="2"/>
        <v>321170178</v>
      </c>
      <c r="D13" s="4">
        <f t="shared" si="2"/>
        <v>190495270</v>
      </c>
      <c r="E13" s="4">
        <f t="shared" si="2"/>
        <v>166370339</v>
      </c>
      <c r="F13" s="4">
        <f>SUM(F14:F15)</f>
        <v>183690397</v>
      </c>
      <c r="G13" s="4">
        <f>SUM(G14:G15)</f>
        <v>217268601</v>
      </c>
      <c r="H13" s="4">
        <f>SUM(H14:H15)</f>
        <v>199536801</v>
      </c>
    </row>
    <row r="14" spans="1:12" x14ac:dyDescent="0.25">
      <c r="A14" t="s">
        <v>4</v>
      </c>
      <c r="B14" s="3"/>
      <c r="C14" s="3"/>
      <c r="D14" s="3"/>
      <c r="E14" s="3"/>
      <c r="F14" s="3">
        <v>0</v>
      </c>
      <c r="G14" s="3"/>
    </row>
    <row r="15" spans="1:12" x14ac:dyDescent="0.25">
      <c r="A15" t="s">
        <v>5</v>
      </c>
      <c r="B15" s="3">
        <v>535073637</v>
      </c>
      <c r="C15" s="3">
        <v>321170178</v>
      </c>
      <c r="D15" s="3">
        <v>190495270</v>
      </c>
      <c r="E15" s="3">
        <v>166370339</v>
      </c>
      <c r="F15" s="3">
        <v>183690397</v>
      </c>
      <c r="G15" s="3">
        <v>217268601</v>
      </c>
      <c r="H15" s="3">
        <v>199536801</v>
      </c>
    </row>
    <row r="16" spans="1:12" x14ac:dyDescent="0.25">
      <c r="A16" s="17" t="s">
        <v>82</v>
      </c>
      <c r="B16" s="4">
        <f t="shared" ref="B16:E16" si="3">SUM(B17:B19)</f>
        <v>14689073505</v>
      </c>
      <c r="C16" s="4">
        <f t="shared" si="3"/>
        <v>5526482310</v>
      </c>
      <c r="D16" s="4">
        <f t="shared" si="3"/>
        <v>7268324836</v>
      </c>
      <c r="E16" s="4">
        <f t="shared" si="3"/>
        <v>12592204849</v>
      </c>
      <c r="F16" s="4">
        <f>SUM(F17:F19)</f>
        <v>13908926709</v>
      </c>
      <c r="G16" s="4">
        <f>SUM(G17:G19)</f>
        <v>13408844698</v>
      </c>
      <c r="H16" s="4">
        <f>SUM(H17:H19)</f>
        <v>12627467925</v>
      </c>
    </row>
    <row r="17" spans="1:8" x14ac:dyDescent="0.25">
      <c r="A17" t="s">
        <v>6</v>
      </c>
      <c r="B17" s="3">
        <v>14689073505</v>
      </c>
      <c r="C17" s="3">
        <v>2586510652</v>
      </c>
      <c r="D17" s="3">
        <v>2582271053</v>
      </c>
      <c r="E17" s="3">
        <v>2294012013</v>
      </c>
      <c r="F17" s="3">
        <v>2333280526</v>
      </c>
      <c r="G17" s="3">
        <v>2535078124</v>
      </c>
      <c r="H17" s="3">
        <v>2498870999</v>
      </c>
    </row>
    <row r="18" spans="1:8" x14ac:dyDescent="0.25">
      <c r="A18" t="s">
        <v>61</v>
      </c>
      <c r="B18" s="3">
        <v>0</v>
      </c>
      <c r="C18" s="3"/>
      <c r="D18" s="3">
        <v>0</v>
      </c>
      <c r="E18" s="3"/>
      <c r="F18" s="3"/>
      <c r="G18" s="3">
        <v>0</v>
      </c>
    </row>
    <row r="19" spans="1:8" x14ac:dyDescent="0.25">
      <c r="A19" t="s">
        <v>7</v>
      </c>
      <c r="B19" s="3">
        <v>0</v>
      </c>
      <c r="C19" s="3">
        <v>2939971658</v>
      </c>
      <c r="D19" s="3">
        <v>4686053783</v>
      </c>
      <c r="E19" s="3">
        <v>10298192836</v>
      </c>
      <c r="F19" s="3">
        <v>11575646183</v>
      </c>
      <c r="G19" s="3">
        <v>10873766574</v>
      </c>
      <c r="H19" s="3">
        <v>10128596926</v>
      </c>
    </row>
    <row r="20" spans="1:8" x14ac:dyDescent="0.25">
      <c r="A20" t="s">
        <v>8</v>
      </c>
      <c r="B20" s="3"/>
      <c r="C20" s="3"/>
      <c r="D20" s="3"/>
      <c r="E20" s="3"/>
      <c r="F20" s="3">
        <v>0</v>
      </c>
      <c r="G20" s="3">
        <v>0</v>
      </c>
    </row>
    <row r="21" spans="1:8" x14ac:dyDescent="0.25">
      <c r="A21" s="15" t="s">
        <v>83</v>
      </c>
      <c r="B21" s="3">
        <v>60447965</v>
      </c>
      <c r="C21" s="3">
        <v>207714237</v>
      </c>
      <c r="D21" s="3">
        <v>211159604</v>
      </c>
      <c r="E21" s="3">
        <v>208698309</v>
      </c>
      <c r="F21" s="3">
        <v>261252367</v>
      </c>
      <c r="G21" s="3">
        <v>795052322</v>
      </c>
      <c r="H21" s="3">
        <v>779433174</v>
      </c>
    </row>
    <row r="22" spans="1:8" x14ac:dyDescent="0.25">
      <c r="A22" s="15" t="s">
        <v>84</v>
      </c>
      <c r="B22" s="3">
        <v>962395632</v>
      </c>
      <c r="C22" s="3">
        <v>1701316884</v>
      </c>
      <c r="D22" s="3">
        <v>1831752957</v>
      </c>
      <c r="E22" s="3">
        <v>2580593272</v>
      </c>
      <c r="F22" s="3">
        <v>1399561063</v>
      </c>
      <c r="G22" s="3">
        <v>1623701241</v>
      </c>
      <c r="H22" s="3">
        <v>1682414354</v>
      </c>
    </row>
    <row r="23" spans="1:8" x14ac:dyDescent="0.25">
      <c r="A23" s="15" t="s">
        <v>85</v>
      </c>
      <c r="B23" s="3">
        <v>0</v>
      </c>
      <c r="C23" s="3"/>
      <c r="D23" s="3">
        <v>0</v>
      </c>
      <c r="E23" s="3">
        <v>0</v>
      </c>
      <c r="F23" s="3">
        <v>0</v>
      </c>
      <c r="G23" s="3"/>
    </row>
    <row r="24" spans="1:8" x14ac:dyDescent="0.25">
      <c r="A24" s="1"/>
      <c r="B24" s="4">
        <f>(B6+B9+B13+B16+B21+B22)-1</f>
        <v>16494940460</v>
      </c>
      <c r="C24" s="4">
        <f>C6+C9+C13+C16+C21+C22</f>
        <v>8574367394</v>
      </c>
      <c r="D24" s="4">
        <f>D6+D9+D13+D16+D21+D22</f>
        <v>10046254569</v>
      </c>
      <c r="E24" s="4">
        <f>E6+E9+E13+E16+E21+E22+E23</f>
        <v>16223142473</v>
      </c>
      <c r="F24" s="4">
        <f>F6+F9+F13+F16+F21+F22</f>
        <v>16253405983</v>
      </c>
      <c r="G24" s="4">
        <f>G6+G9+G13+G16+G21+G22</f>
        <v>18025139293</v>
      </c>
      <c r="H24" s="4">
        <f>H6+H9+H13+H16+H21+H22</f>
        <v>17113288565</v>
      </c>
    </row>
    <row r="25" spans="1:8" x14ac:dyDescent="0.25">
      <c r="A25" s="14" t="s">
        <v>86</v>
      </c>
      <c r="B25" s="3"/>
      <c r="C25" s="3"/>
      <c r="D25" s="3"/>
      <c r="E25" s="3"/>
      <c r="F25" s="3"/>
      <c r="G25" s="3"/>
    </row>
    <row r="26" spans="1:8" x14ac:dyDescent="0.25">
      <c r="A26" s="17" t="s">
        <v>87</v>
      </c>
      <c r="B26" s="3"/>
      <c r="C26" s="3"/>
      <c r="D26" s="3"/>
      <c r="E26" s="3"/>
      <c r="F26" s="3"/>
      <c r="G26" s="3"/>
    </row>
    <row r="27" spans="1:8" x14ac:dyDescent="0.25">
      <c r="A27" s="17" t="s">
        <v>88</v>
      </c>
      <c r="B27" s="3">
        <v>2461563965</v>
      </c>
      <c r="C27" s="3">
        <v>2032000098</v>
      </c>
      <c r="D27" s="3">
        <v>2595297773</v>
      </c>
      <c r="E27" s="3">
        <v>4783240317</v>
      </c>
      <c r="F27" s="3">
        <v>4449514575</v>
      </c>
      <c r="G27" s="3">
        <v>4649774768</v>
      </c>
      <c r="H27" s="3">
        <v>4757273913</v>
      </c>
    </row>
    <row r="28" spans="1:8" x14ac:dyDescent="0.25">
      <c r="A28" s="17" t="s">
        <v>89</v>
      </c>
      <c r="B28" s="4">
        <f t="shared" ref="B28:E28" si="4">SUM(B29:B36)</f>
        <v>7719395271</v>
      </c>
      <c r="C28" s="4">
        <f t="shared" si="4"/>
        <v>4631325299</v>
      </c>
      <c r="D28" s="4">
        <f t="shared" si="4"/>
        <v>5431675356</v>
      </c>
      <c r="E28" s="4">
        <f t="shared" si="4"/>
        <v>8987649787</v>
      </c>
      <c r="F28" s="4">
        <f>SUM(F29:F36)</f>
        <v>8951624628</v>
      </c>
      <c r="G28" s="4">
        <f>SUM(G29:G36)</f>
        <v>9770924866</v>
      </c>
      <c r="H28" s="4">
        <f>SUM(H29:H36)</f>
        <v>8616209578</v>
      </c>
    </row>
    <row r="29" spans="1:8" x14ac:dyDescent="0.25">
      <c r="A29" t="s">
        <v>9</v>
      </c>
      <c r="B29" s="3"/>
      <c r="C29" s="3"/>
      <c r="D29" s="3"/>
      <c r="E29" s="3">
        <v>0</v>
      </c>
      <c r="F29" s="3">
        <v>0</v>
      </c>
      <c r="G29" s="3">
        <v>0</v>
      </c>
    </row>
    <row r="30" spans="1:8" x14ac:dyDescent="0.25">
      <c r="A30" t="s">
        <v>65</v>
      </c>
      <c r="B30" s="3">
        <v>79633558</v>
      </c>
      <c r="C30" s="3"/>
      <c r="D30" s="3"/>
      <c r="E30" s="3"/>
      <c r="F30" s="3"/>
      <c r="G30" s="3">
        <v>0</v>
      </c>
    </row>
    <row r="31" spans="1:8" x14ac:dyDescent="0.25">
      <c r="A31" t="s">
        <v>10</v>
      </c>
      <c r="B31" s="3"/>
      <c r="C31" s="3"/>
      <c r="D31" s="3"/>
      <c r="E31" s="3">
        <v>0</v>
      </c>
      <c r="F31" s="3">
        <v>0</v>
      </c>
      <c r="G31" s="3">
        <v>0</v>
      </c>
    </row>
    <row r="32" spans="1:8" x14ac:dyDescent="0.25">
      <c r="A32" t="s">
        <v>11</v>
      </c>
      <c r="B32" s="3"/>
      <c r="C32" s="3"/>
      <c r="D32" s="3"/>
      <c r="E32" s="3">
        <v>0</v>
      </c>
      <c r="F32" s="3">
        <v>0</v>
      </c>
      <c r="G32" s="3">
        <v>0</v>
      </c>
    </row>
    <row r="33" spans="1:8" x14ac:dyDescent="0.25">
      <c r="A33" t="s">
        <v>12</v>
      </c>
      <c r="B33" s="3">
        <v>7606600357</v>
      </c>
      <c r="C33" s="3">
        <v>4602431983</v>
      </c>
      <c r="D33" s="3">
        <v>5404402068</v>
      </c>
      <c r="E33" s="3">
        <v>8925035653</v>
      </c>
      <c r="F33" s="3">
        <v>8829876446</v>
      </c>
      <c r="G33" s="3">
        <v>9668195033</v>
      </c>
      <c r="H33" s="3">
        <v>8516052345</v>
      </c>
    </row>
    <row r="34" spans="1:8" x14ac:dyDescent="0.25">
      <c r="A34" t="s">
        <v>64</v>
      </c>
      <c r="B34" s="3">
        <v>33161356</v>
      </c>
      <c r="C34" s="3"/>
      <c r="D34" s="3"/>
      <c r="E34" s="3"/>
      <c r="F34" s="3"/>
      <c r="G34" s="3"/>
    </row>
    <row r="35" spans="1:8" x14ac:dyDescent="0.25">
      <c r="A35" t="s">
        <v>13</v>
      </c>
      <c r="B35" s="3"/>
      <c r="C35" s="3"/>
      <c r="D35" s="3"/>
      <c r="E35" s="3">
        <v>0</v>
      </c>
      <c r="F35" s="3">
        <v>0</v>
      </c>
      <c r="G35" s="3"/>
    </row>
    <row r="36" spans="1:8" x14ac:dyDescent="0.25">
      <c r="A36" t="s">
        <v>14</v>
      </c>
      <c r="B36" s="3"/>
      <c r="C36" s="3">
        <v>28893316</v>
      </c>
      <c r="D36" s="3">
        <v>27273288</v>
      </c>
      <c r="E36" s="3">
        <v>62614134</v>
      </c>
      <c r="F36" s="3">
        <v>121748182</v>
      </c>
      <c r="G36" s="3">
        <v>102729833</v>
      </c>
      <c r="H36" s="3">
        <v>100157233</v>
      </c>
    </row>
    <row r="37" spans="1:8" x14ac:dyDescent="0.25">
      <c r="A37" s="17" t="s">
        <v>90</v>
      </c>
      <c r="B37" s="3">
        <v>2188407242</v>
      </c>
      <c r="C37" s="3">
        <v>654594440</v>
      </c>
      <c r="D37" s="3">
        <v>755459811</v>
      </c>
      <c r="E37" s="3">
        <v>1120385671</v>
      </c>
      <c r="F37" s="4">
        <v>1365282933</v>
      </c>
      <c r="G37" s="3">
        <v>1555930414</v>
      </c>
      <c r="H37" s="3">
        <v>1677981624</v>
      </c>
    </row>
    <row r="38" spans="1:8" x14ac:dyDescent="0.25">
      <c r="A38" s="1"/>
      <c r="B38" s="4">
        <f t="shared" ref="B38:E38" si="5">B27+B28+B37</f>
        <v>12369366478</v>
      </c>
      <c r="C38" s="4">
        <f t="shared" si="5"/>
        <v>7317919837</v>
      </c>
      <c r="D38" s="4">
        <f t="shared" si="5"/>
        <v>8782432940</v>
      </c>
      <c r="E38" s="4">
        <f t="shared" si="5"/>
        <v>14891275775</v>
      </c>
      <c r="F38" s="4">
        <f>F27+F28+F37</f>
        <v>14766422136</v>
      </c>
      <c r="G38" s="4">
        <f>G27+G28+G37</f>
        <v>15976630048</v>
      </c>
      <c r="H38" s="4">
        <f>H27+H28+H37</f>
        <v>15051465115</v>
      </c>
    </row>
    <row r="39" spans="1:8" x14ac:dyDescent="0.25">
      <c r="A39" s="17" t="s">
        <v>91</v>
      </c>
    </row>
    <row r="40" spans="1:8" x14ac:dyDescent="0.25">
      <c r="A40" t="s">
        <v>15</v>
      </c>
      <c r="B40" s="3">
        <v>2096900630</v>
      </c>
      <c r="C40" s="3">
        <v>1093949220</v>
      </c>
      <c r="D40" s="3">
        <v>1093949220</v>
      </c>
      <c r="E40" s="3">
        <v>1093949220</v>
      </c>
      <c r="F40" s="3">
        <v>1148646680</v>
      </c>
      <c r="G40" s="3">
        <v>1206079010</v>
      </c>
      <c r="H40" s="3">
        <v>1266382960</v>
      </c>
    </row>
    <row r="41" spans="1:8" x14ac:dyDescent="0.25">
      <c r="A41" t="s">
        <v>16</v>
      </c>
      <c r="B41" s="3">
        <v>561553157</v>
      </c>
      <c r="C41" s="3">
        <v>123720707</v>
      </c>
      <c r="D41" s="3">
        <v>129794045</v>
      </c>
      <c r="E41" s="3">
        <v>147878999</v>
      </c>
      <c r="F41" s="3">
        <v>177548615</v>
      </c>
      <c r="G41" s="3">
        <v>201789874</v>
      </c>
      <c r="H41" s="3">
        <v>214992009</v>
      </c>
    </row>
    <row r="42" spans="1:8" x14ac:dyDescent="0.25">
      <c r="A42" t="s">
        <v>128</v>
      </c>
      <c r="B42" s="3">
        <v>0</v>
      </c>
      <c r="C42" s="3"/>
      <c r="D42" s="3">
        <v>0</v>
      </c>
      <c r="E42" s="3">
        <v>0</v>
      </c>
      <c r="F42" s="3">
        <v>0</v>
      </c>
      <c r="G42" s="3">
        <v>472696881</v>
      </c>
      <c r="H42" s="3">
        <v>453768638</v>
      </c>
    </row>
    <row r="43" spans="1:8" x14ac:dyDescent="0.25">
      <c r="A43" t="s">
        <v>17</v>
      </c>
      <c r="B43" s="3">
        <v>448514961</v>
      </c>
      <c r="C43" s="3">
        <v>16788315</v>
      </c>
      <c r="D43" s="3">
        <v>18042022</v>
      </c>
      <c r="E43" s="3">
        <v>63914504</v>
      </c>
      <c r="F43" s="3">
        <v>129218439</v>
      </c>
      <c r="G43" s="3">
        <v>125774819</v>
      </c>
      <c r="H43" s="3">
        <v>65741263</v>
      </c>
    </row>
    <row r="44" spans="1:8" x14ac:dyDescent="0.25">
      <c r="A44" t="s">
        <v>62</v>
      </c>
      <c r="B44" s="3">
        <v>1018605234</v>
      </c>
      <c r="C44" s="3"/>
      <c r="D44" s="3"/>
      <c r="E44" s="3">
        <v>0</v>
      </c>
      <c r="F44" s="3"/>
      <c r="G44" s="3"/>
    </row>
    <row r="45" spans="1:8" x14ac:dyDescent="0.25">
      <c r="B45" s="4">
        <f>SUM(B40:B44)</f>
        <v>4125573982</v>
      </c>
      <c r="C45" s="4">
        <f>SUM(C40:C43)</f>
        <v>1234458242</v>
      </c>
      <c r="D45" s="4">
        <f>SUM(D40:D44)</f>
        <v>1241785287</v>
      </c>
      <c r="E45" s="4">
        <f>SUM(E40:E44)</f>
        <v>1305742723</v>
      </c>
      <c r="F45" s="4">
        <f>SUM(F40:F43)</f>
        <v>1455413734</v>
      </c>
      <c r="G45" s="4">
        <f>SUM(G40:G43)</f>
        <v>2006340584</v>
      </c>
      <c r="H45" s="4">
        <f>SUM(H40:H43)</f>
        <v>2000884870</v>
      </c>
    </row>
    <row r="46" spans="1:8" x14ac:dyDescent="0.25">
      <c r="A46" s="17" t="s">
        <v>92</v>
      </c>
      <c r="B46" s="3"/>
      <c r="C46" s="3">
        <v>21989315</v>
      </c>
      <c r="D46" s="3">
        <v>22036342</v>
      </c>
      <c r="E46" s="3">
        <v>26123975</v>
      </c>
      <c r="F46" s="3">
        <v>31570113</v>
      </c>
      <c r="G46" s="3">
        <v>42168661</v>
      </c>
      <c r="H46" s="3">
        <v>60938580</v>
      </c>
    </row>
    <row r="47" spans="1:8" x14ac:dyDescent="0.25">
      <c r="A47" s="1"/>
      <c r="B47" s="4">
        <f t="shared" ref="B47:H47" si="6">B45+B46</f>
        <v>4125573982</v>
      </c>
      <c r="C47" s="4">
        <f t="shared" si="6"/>
        <v>1256447557</v>
      </c>
      <c r="D47" s="4">
        <f t="shared" si="6"/>
        <v>1263821629</v>
      </c>
      <c r="E47" s="4">
        <f t="shared" si="6"/>
        <v>1331866698</v>
      </c>
      <c r="F47" s="4">
        <f t="shared" si="6"/>
        <v>1486983847</v>
      </c>
      <c r="G47" s="4">
        <f t="shared" si="6"/>
        <v>2048509245</v>
      </c>
      <c r="H47" s="4">
        <f t="shared" si="6"/>
        <v>2061823450</v>
      </c>
    </row>
    <row r="48" spans="1:8" x14ac:dyDescent="0.25">
      <c r="A48" s="1"/>
      <c r="B48" s="4">
        <f t="shared" ref="B48:E48" si="7">B38+B47</f>
        <v>16494940460</v>
      </c>
      <c r="C48" s="4">
        <f t="shared" si="7"/>
        <v>8574367394</v>
      </c>
      <c r="D48" s="4">
        <f t="shared" si="7"/>
        <v>10046254569</v>
      </c>
      <c r="E48" s="4">
        <f t="shared" si="7"/>
        <v>16223142473</v>
      </c>
      <c r="F48" s="4">
        <f>F38+F47</f>
        <v>16253405983</v>
      </c>
      <c r="G48" s="4">
        <f>G38+G47</f>
        <v>18025139293</v>
      </c>
      <c r="H48" s="4">
        <f>H38+H47</f>
        <v>17113288565</v>
      </c>
    </row>
    <row r="49" spans="1:8" x14ac:dyDescent="0.25">
      <c r="A49" s="18" t="s">
        <v>93</v>
      </c>
      <c r="B49" s="7">
        <f>(B47-B46)/(B40/10)</f>
        <v>19.67462798654412</v>
      </c>
      <c r="C49" s="7">
        <f>(C47-C46)/(C40/10)</f>
        <v>11.284419966038277</v>
      </c>
      <c r="D49" s="7">
        <f>(D47-D46)/(D40/10)</f>
        <v>11.351397892125194</v>
      </c>
      <c r="E49" s="7">
        <f t="shared" ref="E49:H49" si="8">(E47-E46)/(E40/10)</f>
        <v>11.936045102715097</v>
      </c>
      <c r="F49" s="7">
        <f t="shared" si="8"/>
        <v>12.67068245911789</v>
      </c>
      <c r="G49" s="7">
        <f t="shared" si="8"/>
        <v>16.635233408133022</v>
      </c>
      <c r="H49" s="7">
        <f t="shared" si="8"/>
        <v>15.799998367002663</v>
      </c>
    </row>
    <row r="50" spans="1:8" x14ac:dyDescent="0.25">
      <c r="A50" s="18" t="s">
        <v>94</v>
      </c>
      <c r="B50" s="4">
        <f>B40/10</f>
        <v>209690063</v>
      </c>
      <c r="C50" s="4">
        <f t="shared" ref="C50:F50" si="9">C40/10</f>
        <v>109394922</v>
      </c>
      <c r="D50" s="4">
        <f t="shared" si="9"/>
        <v>109394922</v>
      </c>
      <c r="E50" s="4">
        <f t="shared" si="9"/>
        <v>109394922</v>
      </c>
      <c r="F50" s="4">
        <f t="shared" si="9"/>
        <v>114864668</v>
      </c>
      <c r="G50" s="4">
        <f>G40/10</f>
        <v>120607901</v>
      </c>
      <c r="H50" s="4">
        <f>H40/10</f>
        <v>126638296</v>
      </c>
    </row>
    <row r="51" spans="1:8" x14ac:dyDescent="0.25">
      <c r="B51" s="3"/>
      <c r="C51" s="3"/>
      <c r="D51" s="3"/>
      <c r="E51" s="3"/>
      <c r="F51" s="6"/>
      <c r="G51" s="3"/>
    </row>
    <row r="52" spans="1:8" x14ac:dyDescent="0.25">
      <c r="B52" s="3"/>
      <c r="C52" s="3"/>
      <c r="D52" s="3"/>
      <c r="E52" s="3"/>
      <c r="F52" s="3"/>
      <c r="G52" s="3"/>
    </row>
    <row r="53" spans="1:8" x14ac:dyDescent="0.25">
      <c r="B53" s="4"/>
      <c r="C53" s="4"/>
      <c r="D53" s="4"/>
      <c r="E53" s="4"/>
      <c r="F53" s="4"/>
      <c r="G53" s="4"/>
    </row>
    <row r="54" spans="1:8" x14ac:dyDescent="0.25">
      <c r="B54" s="3"/>
      <c r="C54" s="3"/>
      <c r="D54" s="3"/>
      <c r="E54" s="3"/>
      <c r="F54" s="3"/>
      <c r="G54" s="3"/>
    </row>
    <row r="55" spans="1:8" x14ac:dyDescent="0.25">
      <c r="B55" s="3"/>
      <c r="C55" s="3"/>
      <c r="D55" s="3"/>
      <c r="E55" s="3"/>
      <c r="F55" s="3"/>
      <c r="G55" s="3"/>
    </row>
    <row r="56" spans="1:8" x14ac:dyDescent="0.25">
      <c r="B56" s="3"/>
      <c r="C56" s="3"/>
      <c r="D56" s="3"/>
      <c r="E56" s="3"/>
      <c r="F56" s="3"/>
      <c r="G56" s="3"/>
    </row>
    <row r="57" spans="1:8" x14ac:dyDescent="0.25">
      <c r="A57" s="1"/>
      <c r="B57" s="4"/>
      <c r="C57" s="4"/>
      <c r="D57" s="4"/>
      <c r="E57" s="4"/>
      <c r="F57" s="4"/>
      <c r="G57" s="4"/>
    </row>
    <row r="58" spans="1:8" x14ac:dyDescent="0.25">
      <c r="A58" s="1"/>
      <c r="B58" s="3"/>
      <c r="C58" s="3"/>
      <c r="D58" s="3"/>
      <c r="E58" s="3"/>
      <c r="F58" s="3"/>
      <c r="G58" s="3"/>
    </row>
    <row r="59" spans="1:8" x14ac:dyDescent="0.25">
      <c r="B59" s="3"/>
      <c r="C59" s="3"/>
      <c r="D59" s="3"/>
      <c r="E59" s="3"/>
      <c r="F59" s="3"/>
      <c r="G59" s="3"/>
    </row>
    <row r="60" spans="1:8" x14ac:dyDescent="0.25">
      <c r="B60" s="3"/>
      <c r="C60" s="3"/>
      <c r="D60" s="3"/>
      <c r="E60" s="3"/>
      <c r="F60" s="3"/>
      <c r="G60" s="3"/>
    </row>
    <row r="61" spans="1:8" x14ac:dyDescent="0.25">
      <c r="B61" s="3"/>
      <c r="C61" s="3"/>
      <c r="D61" s="3"/>
      <c r="E61" s="3"/>
      <c r="F61" s="3"/>
      <c r="G61" s="3"/>
    </row>
    <row r="62" spans="1:8" x14ac:dyDescent="0.25">
      <c r="B62" s="3"/>
      <c r="C62" s="3"/>
      <c r="D62" s="3"/>
      <c r="E62" s="3"/>
      <c r="F62" s="3"/>
      <c r="G62" s="3"/>
    </row>
    <row r="63" spans="1:8" x14ac:dyDescent="0.25">
      <c r="B63" s="3"/>
      <c r="C63" s="3"/>
      <c r="D63" s="3"/>
      <c r="E63" s="3"/>
      <c r="F63" s="3"/>
      <c r="G63" s="3"/>
    </row>
    <row r="64" spans="1:8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A70" s="1"/>
      <c r="B70" s="4"/>
      <c r="C70" s="4"/>
      <c r="D70" s="4"/>
      <c r="E70" s="4"/>
      <c r="F70" s="4"/>
      <c r="G70" s="4"/>
    </row>
    <row r="71" spans="1:7" x14ac:dyDescent="0.25">
      <c r="A71" s="1"/>
      <c r="B71" s="4"/>
      <c r="C71" s="4"/>
      <c r="D71" s="4"/>
      <c r="E71" s="4"/>
      <c r="F71" s="4"/>
      <c r="G71" s="4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B73" s="3"/>
      <c r="C73" s="3"/>
      <c r="D73" s="3"/>
      <c r="E73" s="3"/>
      <c r="F73" s="3"/>
      <c r="G73" s="3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A75" s="1"/>
      <c r="B75" s="4"/>
      <c r="C75" s="4"/>
      <c r="D75" s="4"/>
      <c r="E75" s="4"/>
      <c r="F75" s="4"/>
      <c r="G75" s="4"/>
    </row>
    <row r="76" spans="1:7" x14ac:dyDescent="0.25">
      <c r="A76" s="1"/>
      <c r="B76" s="4"/>
      <c r="C76" s="4"/>
      <c r="D76" s="4"/>
      <c r="E76" s="4"/>
      <c r="F76" s="4"/>
      <c r="G76" s="4"/>
    </row>
    <row r="77" spans="1:7" x14ac:dyDescent="0.25">
      <c r="A77" s="1"/>
      <c r="B77" s="4"/>
      <c r="C77" s="3"/>
      <c r="D77" s="3"/>
      <c r="E77" s="3"/>
      <c r="F77" s="3"/>
      <c r="G77" s="3"/>
    </row>
    <row r="78" spans="1:7" x14ac:dyDescent="0.25">
      <c r="B78" s="3"/>
      <c r="C78" s="3"/>
      <c r="D78" s="3"/>
      <c r="E78" s="3"/>
      <c r="F78" s="3"/>
      <c r="G78" s="3"/>
    </row>
    <row r="79" spans="1:7" x14ac:dyDescent="0.25">
      <c r="B79" s="3"/>
      <c r="C79" s="3"/>
      <c r="D79" s="3"/>
      <c r="E79" s="3"/>
      <c r="F79" s="3"/>
      <c r="G79" s="3"/>
    </row>
    <row r="80" spans="1:7" x14ac:dyDescent="0.25">
      <c r="A80" s="1"/>
      <c r="B80" s="4"/>
      <c r="C80" s="4"/>
      <c r="D80" s="4"/>
      <c r="E80" s="4"/>
      <c r="F80" s="4"/>
      <c r="G80" s="4"/>
    </row>
    <row r="81" spans="1:7" x14ac:dyDescent="0.25">
      <c r="B81" s="7"/>
      <c r="C81" s="7"/>
      <c r="D81" s="7"/>
      <c r="E81" s="7"/>
      <c r="F81" s="7"/>
      <c r="G81" s="7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B83" s="3"/>
      <c r="C83" s="3"/>
      <c r="D83" s="3"/>
      <c r="E83" s="3"/>
      <c r="F83" s="3"/>
      <c r="G83" s="3"/>
    </row>
    <row r="84" spans="1:7" x14ac:dyDescent="0.25">
      <c r="A84" s="1"/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B86" s="3"/>
      <c r="C86" s="3"/>
      <c r="D86" s="3"/>
      <c r="E86" s="3"/>
      <c r="F86" s="3"/>
      <c r="G86" s="3"/>
    </row>
    <row r="87" spans="1:7" x14ac:dyDescent="0.25">
      <c r="B87" s="3"/>
      <c r="C87" s="3"/>
      <c r="D87" s="3"/>
      <c r="E87" s="3"/>
      <c r="F87" s="3"/>
      <c r="G87" s="3"/>
    </row>
    <row r="88" spans="1:7" x14ac:dyDescent="0.25">
      <c r="B88" s="3"/>
      <c r="C88" s="3"/>
      <c r="D88" s="3"/>
      <c r="E88" s="3"/>
      <c r="F88" s="3"/>
      <c r="G88" s="3"/>
    </row>
    <row r="89" spans="1:7" x14ac:dyDescent="0.25"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B93" s="3"/>
      <c r="C93" s="3"/>
      <c r="D93" s="3"/>
      <c r="E93" s="3"/>
      <c r="F93" s="3"/>
      <c r="G93" s="3"/>
    </row>
    <row r="94" spans="1:7" x14ac:dyDescent="0.25">
      <c r="B94" s="3"/>
      <c r="C94" s="3"/>
      <c r="D94" s="3"/>
      <c r="E94" s="3"/>
      <c r="F94" s="3"/>
      <c r="G94" s="3"/>
    </row>
    <row r="95" spans="1:7" x14ac:dyDescent="0.25">
      <c r="A95" s="5"/>
      <c r="B95" s="4"/>
      <c r="C95" s="4"/>
      <c r="D95" s="4"/>
      <c r="E95" s="4"/>
      <c r="F95" s="4"/>
      <c r="G95" s="4"/>
    </row>
    <row r="96" spans="1:7" x14ac:dyDescent="0.25">
      <c r="B96" s="3"/>
      <c r="C96" s="3"/>
      <c r="D96" s="3"/>
      <c r="E96" s="3"/>
      <c r="F96" s="3"/>
      <c r="G96" s="3"/>
    </row>
    <row r="97" spans="1:7" x14ac:dyDescent="0.25">
      <c r="B97" s="3"/>
      <c r="C97" s="3"/>
      <c r="D97" s="3"/>
      <c r="E97" s="3"/>
      <c r="F97" s="3"/>
      <c r="G97" s="3"/>
    </row>
    <row r="98" spans="1:7" x14ac:dyDescent="0.25">
      <c r="B98" s="3"/>
      <c r="C98" s="3"/>
      <c r="D98" s="3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3"/>
      <c r="F100" s="3"/>
      <c r="G100" s="3"/>
    </row>
    <row r="101" spans="1:7" x14ac:dyDescent="0.25">
      <c r="B101" s="3"/>
      <c r="C101" s="3"/>
      <c r="D101" s="3"/>
      <c r="E101" s="3"/>
      <c r="F101" s="3"/>
      <c r="G101" s="3"/>
    </row>
    <row r="102" spans="1:7" x14ac:dyDescent="0.25">
      <c r="B102" s="3"/>
      <c r="C102" s="3"/>
      <c r="D102" s="3"/>
      <c r="E102" s="3"/>
      <c r="F102" s="3"/>
      <c r="G102" s="3"/>
    </row>
    <row r="103" spans="1:7" x14ac:dyDescent="0.25">
      <c r="B103" s="3"/>
      <c r="C103" s="3"/>
      <c r="D103" s="3"/>
      <c r="E103" s="3"/>
      <c r="F103" s="3"/>
      <c r="G103" s="3"/>
    </row>
    <row r="104" spans="1:7" x14ac:dyDescent="0.25">
      <c r="B104" s="3"/>
      <c r="C104" s="3"/>
      <c r="D104" s="3"/>
      <c r="E104" s="3"/>
      <c r="F104" s="3"/>
      <c r="G104" s="3"/>
    </row>
    <row r="105" spans="1:7" x14ac:dyDescent="0.25">
      <c r="B105" s="3"/>
      <c r="C105" s="3"/>
      <c r="D105" s="3"/>
      <c r="E105" s="3"/>
      <c r="F105" s="3"/>
      <c r="G105" s="3"/>
    </row>
    <row r="106" spans="1:7" x14ac:dyDescent="0.25">
      <c r="B106" s="3"/>
      <c r="C106" s="3"/>
      <c r="D106" s="3"/>
      <c r="E106" s="3"/>
      <c r="F106" s="3"/>
      <c r="G106" s="3"/>
    </row>
    <row r="107" spans="1:7" x14ac:dyDescent="0.25">
      <c r="B107" s="3"/>
      <c r="C107" s="3"/>
      <c r="D107" s="3"/>
      <c r="E107" s="3"/>
      <c r="F107" s="3"/>
      <c r="G107" s="3"/>
    </row>
    <row r="108" spans="1:7" x14ac:dyDescent="0.25">
      <c r="B108" s="3"/>
      <c r="C108" s="3"/>
      <c r="D108" s="3"/>
      <c r="E108" s="3"/>
      <c r="F108" s="3"/>
      <c r="G108" s="3"/>
    </row>
    <row r="109" spans="1:7" x14ac:dyDescent="0.25">
      <c r="B109" s="4"/>
      <c r="C109" s="4"/>
      <c r="D109" s="4"/>
      <c r="E109" s="4"/>
      <c r="F109" s="4"/>
      <c r="G109" s="4"/>
    </row>
    <row r="110" spans="1:7" x14ac:dyDescent="0.25">
      <c r="A110" s="1"/>
      <c r="B110" s="3"/>
      <c r="C110" s="3"/>
      <c r="D110" s="4"/>
      <c r="E110" s="4"/>
      <c r="F110" s="3"/>
      <c r="G110" s="3"/>
    </row>
    <row r="111" spans="1:7" x14ac:dyDescent="0.25">
      <c r="A111" s="1"/>
      <c r="B111" s="3"/>
      <c r="C111" s="3"/>
      <c r="D111" s="3"/>
      <c r="E111" s="3"/>
      <c r="F111" s="3"/>
      <c r="G111" s="3"/>
    </row>
    <row r="112" spans="1:7" x14ac:dyDescent="0.25">
      <c r="B112" s="3"/>
      <c r="C112" s="3"/>
      <c r="D112" s="3"/>
      <c r="E112" s="3"/>
      <c r="F112" s="3"/>
      <c r="G112" s="3"/>
    </row>
    <row r="113" spans="1:7" x14ac:dyDescent="0.25">
      <c r="B113" s="3"/>
      <c r="C113" s="3"/>
      <c r="D113" s="3"/>
      <c r="E113" s="3"/>
      <c r="F113" s="3"/>
      <c r="G113" s="3"/>
    </row>
    <row r="114" spans="1:7" x14ac:dyDescent="0.25">
      <c r="B114" s="3"/>
      <c r="C114" s="3"/>
      <c r="D114" s="3"/>
      <c r="E114" s="3"/>
      <c r="F114" s="3"/>
      <c r="G114" s="3"/>
    </row>
    <row r="115" spans="1:7" x14ac:dyDescent="0.25">
      <c r="B115" s="3"/>
      <c r="C115" s="3"/>
      <c r="D115" s="3"/>
      <c r="E115" s="3"/>
      <c r="F115" s="3"/>
      <c r="G115" s="3"/>
    </row>
    <row r="116" spans="1:7" x14ac:dyDescent="0.25">
      <c r="B116" s="3"/>
      <c r="C116" s="3"/>
      <c r="D116" s="3"/>
      <c r="E116" s="3"/>
      <c r="F116" s="3"/>
      <c r="G116" s="3"/>
    </row>
    <row r="117" spans="1:7" x14ac:dyDescent="0.25">
      <c r="B117" s="3"/>
      <c r="C117" s="3"/>
      <c r="D117" s="3"/>
      <c r="E117" s="3"/>
      <c r="F117" s="3"/>
      <c r="G117" s="3"/>
    </row>
    <row r="118" spans="1:7" x14ac:dyDescent="0.25">
      <c r="B118" s="3"/>
      <c r="C118" s="3"/>
      <c r="D118" s="3"/>
      <c r="E118" s="3"/>
      <c r="F118" s="3"/>
      <c r="G118" s="3"/>
    </row>
    <row r="119" spans="1:7" x14ac:dyDescent="0.25">
      <c r="A119" s="1"/>
      <c r="B119" s="4"/>
      <c r="C119" s="4"/>
      <c r="D119" s="4"/>
      <c r="E119" s="4"/>
      <c r="F119" s="4"/>
      <c r="G119" s="4"/>
    </row>
    <row r="120" spans="1:7" x14ac:dyDescent="0.25">
      <c r="B120" s="3"/>
      <c r="C120" s="3"/>
      <c r="D120" s="3"/>
      <c r="E120" s="3"/>
      <c r="F120" s="3"/>
      <c r="G120" s="3"/>
    </row>
    <row r="121" spans="1:7" x14ac:dyDescent="0.25">
      <c r="A121" s="1"/>
      <c r="B121" s="3"/>
      <c r="C121" s="3"/>
      <c r="D121" s="3"/>
      <c r="E121" s="3"/>
      <c r="F121" s="3"/>
      <c r="G121" s="3"/>
    </row>
    <row r="122" spans="1:7" x14ac:dyDescent="0.25">
      <c r="B122" s="3"/>
      <c r="C122" s="3"/>
      <c r="D122" s="3"/>
      <c r="E122" s="3"/>
      <c r="F122" s="3"/>
      <c r="G122" s="3"/>
    </row>
    <row r="123" spans="1:7" x14ac:dyDescent="0.25">
      <c r="B123" s="3"/>
      <c r="C123" s="3"/>
      <c r="D123" s="3"/>
      <c r="E123" s="3"/>
      <c r="F123" s="3"/>
      <c r="G123" s="3"/>
    </row>
    <row r="124" spans="1:7" x14ac:dyDescent="0.25">
      <c r="B124" s="3"/>
      <c r="C124" s="3"/>
      <c r="D124" s="3"/>
      <c r="E124" s="3"/>
      <c r="F124" s="3"/>
      <c r="G124" s="3"/>
    </row>
    <row r="125" spans="1:7" x14ac:dyDescent="0.25">
      <c r="B125" s="3"/>
      <c r="C125" s="3"/>
      <c r="D125" s="3"/>
      <c r="E125" s="3"/>
      <c r="F125" s="3"/>
      <c r="G125" s="3"/>
    </row>
    <row r="126" spans="1:7" x14ac:dyDescent="0.25">
      <c r="B126" s="3"/>
      <c r="C126" s="3"/>
      <c r="D126" s="3"/>
      <c r="E126" s="3"/>
      <c r="F126" s="3"/>
      <c r="G126" s="3"/>
    </row>
    <row r="127" spans="1:7" x14ac:dyDescent="0.25">
      <c r="A127" s="1"/>
      <c r="B127" s="4"/>
      <c r="C127" s="4"/>
      <c r="D127" s="4"/>
      <c r="E127" s="4"/>
      <c r="F127" s="4"/>
      <c r="G127" s="4"/>
    </row>
    <row r="128" spans="1:7" x14ac:dyDescent="0.25">
      <c r="B128" s="4"/>
      <c r="C128" s="4"/>
      <c r="D128" s="4"/>
      <c r="E128" s="4"/>
      <c r="F128" s="4"/>
      <c r="G128" s="4"/>
    </row>
    <row r="129" spans="1:7" x14ac:dyDescent="0.25">
      <c r="B129" s="3"/>
      <c r="C129" s="3"/>
      <c r="D129" s="3"/>
      <c r="E129" s="3"/>
      <c r="F129" s="3"/>
      <c r="G129" s="3"/>
    </row>
    <row r="130" spans="1:7" x14ac:dyDescent="0.25">
      <c r="B130" s="4"/>
      <c r="C130" s="4"/>
      <c r="D130" s="4"/>
      <c r="E130" s="4"/>
      <c r="F130" s="4"/>
      <c r="G130" s="4"/>
    </row>
    <row r="131" spans="1:7" x14ac:dyDescent="0.25">
      <c r="A131" s="1"/>
      <c r="B131" s="4"/>
      <c r="C131" s="4"/>
      <c r="D131" s="4"/>
      <c r="E131" s="4"/>
      <c r="F131" s="4"/>
      <c r="G131" s="4"/>
    </row>
    <row r="132" spans="1:7" x14ac:dyDescent="0.25">
      <c r="B132" s="3"/>
      <c r="C132" s="3"/>
      <c r="D132" s="3"/>
      <c r="E132" s="3"/>
      <c r="F132" s="3"/>
      <c r="G132" s="3"/>
    </row>
    <row r="133" spans="1:7" x14ac:dyDescent="0.25">
      <c r="A133" s="1"/>
      <c r="B133" s="3"/>
      <c r="C133" s="3"/>
      <c r="D133" s="3"/>
      <c r="E133" s="3"/>
      <c r="F133" s="3"/>
      <c r="G13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xSplit="1" ySplit="4" topLeftCell="E24" activePane="bottomRight" state="frozen"/>
      <selection pane="topRight" activeCell="B1" sqref="B1"/>
      <selection pane="bottomLeft" activeCell="A5" sqref="A5"/>
      <selection pane="bottomRight" activeCell="J31" sqref="J31"/>
    </sheetView>
  </sheetViews>
  <sheetFormatPr defaultRowHeight="15" x14ac:dyDescent="0.25"/>
  <cols>
    <col min="1" max="1" width="43.5703125" bestFit="1" customWidth="1"/>
    <col min="2" max="2" width="15" bestFit="1" customWidth="1"/>
    <col min="4" max="4" width="13.42578125" bestFit="1" customWidth="1"/>
    <col min="5" max="5" width="14.28515625" bestFit="1" customWidth="1"/>
    <col min="6" max="7" width="15" bestFit="1" customWidth="1"/>
    <col min="8" max="8" width="17.7109375" bestFit="1" customWidth="1"/>
  </cols>
  <sheetData>
    <row r="1" spans="1:8" x14ac:dyDescent="0.25">
      <c r="A1" s="1" t="s">
        <v>76</v>
      </c>
    </row>
    <row r="2" spans="1:8" x14ac:dyDescent="0.25">
      <c r="A2" s="1" t="s">
        <v>121</v>
      </c>
    </row>
    <row r="3" spans="1:8" x14ac:dyDescent="0.25">
      <c r="A3" t="s">
        <v>75</v>
      </c>
    </row>
    <row r="4" spans="1:8" x14ac:dyDescent="0.25">
      <c r="A4" s="13"/>
      <c r="B4" s="20">
        <v>2012</v>
      </c>
      <c r="C4" s="20">
        <v>2013</v>
      </c>
      <c r="D4" s="20">
        <v>2014</v>
      </c>
      <c r="E4" s="20">
        <v>2015</v>
      </c>
      <c r="F4" s="20">
        <v>2016</v>
      </c>
      <c r="G4" s="20">
        <v>2017</v>
      </c>
      <c r="H4" s="20">
        <v>2018</v>
      </c>
    </row>
    <row r="5" spans="1:8" x14ac:dyDescent="0.25">
      <c r="A5" s="18" t="s">
        <v>18</v>
      </c>
      <c r="B5" s="3"/>
      <c r="C5" s="3"/>
      <c r="D5" s="3"/>
      <c r="E5" s="3"/>
      <c r="F5" s="3"/>
      <c r="G5" s="3"/>
    </row>
    <row r="6" spans="1:8" x14ac:dyDescent="0.25">
      <c r="A6" s="17" t="s">
        <v>95</v>
      </c>
      <c r="B6" s="4">
        <f t="shared" ref="B6:H6" si="0">SUM(B7:B8)</f>
        <v>641609932</v>
      </c>
      <c r="C6" s="4">
        <f t="shared" si="0"/>
        <v>0</v>
      </c>
      <c r="D6" s="4">
        <f t="shared" si="0"/>
        <v>130350522</v>
      </c>
      <c r="E6" s="4">
        <f t="shared" si="0"/>
        <v>420102879</v>
      </c>
      <c r="F6" s="4">
        <f t="shared" si="0"/>
        <v>308393202</v>
      </c>
      <c r="G6" s="4">
        <f t="shared" si="0"/>
        <v>422773462</v>
      </c>
      <c r="H6" s="4">
        <f t="shared" si="0"/>
        <v>271444492</v>
      </c>
    </row>
    <row r="7" spans="1:8" x14ac:dyDescent="0.25">
      <c r="A7" t="s">
        <v>66</v>
      </c>
      <c r="B7" s="3">
        <v>1874662153</v>
      </c>
      <c r="C7" s="3"/>
      <c r="D7" s="3">
        <v>767787806</v>
      </c>
      <c r="E7" s="3">
        <v>1259602456</v>
      </c>
      <c r="F7" s="6">
        <v>1524687081</v>
      </c>
      <c r="G7" s="3">
        <v>1864134638</v>
      </c>
      <c r="H7" s="3">
        <v>1577100290</v>
      </c>
    </row>
    <row r="8" spans="1:8" x14ac:dyDescent="0.25">
      <c r="A8" t="s">
        <v>123</v>
      </c>
      <c r="B8" s="3">
        <v>-1233052221</v>
      </c>
      <c r="C8" s="3"/>
      <c r="D8" s="3">
        <v>-637437284</v>
      </c>
      <c r="E8" s="3">
        <v>-839499577</v>
      </c>
      <c r="F8" s="3">
        <v>-1216293879</v>
      </c>
      <c r="G8" s="3">
        <v>-1441361176</v>
      </c>
      <c r="H8" s="3">
        <v>-1305655798</v>
      </c>
    </row>
    <row r="9" spans="1:8" x14ac:dyDescent="0.25">
      <c r="A9" t="s">
        <v>19</v>
      </c>
      <c r="B9" s="3">
        <v>80130952</v>
      </c>
      <c r="C9" s="3"/>
      <c r="D9" s="3">
        <v>18271358</v>
      </c>
      <c r="E9" s="3">
        <v>9468505</v>
      </c>
      <c r="F9" s="3">
        <v>20059910</v>
      </c>
      <c r="G9" s="3">
        <v>-18559659</v>
      </c>
      <c r="H9" s="3">
        <v>68966003</v>
      </c>
    </row>
    <row r="10" spans="1:8" x14ac:dyDescent="0.25">
      <c r="A10" t="s">
        <v>20</v>
      </c>
      <c r="B10" s="3"/>
      <c r="C10" s="3"/>
      <c r="D10" s="3">
        <v>35292008</v>
      </c>
      <c r="E10" s="3">
        <v>20485134</v>
      </c>
      <c r="F10" s="3">
        <v>21740008</v>
      </c>
      <c r="G10" s="3">
        <v>44734562</v>
      </c>
      <c r="H10" s="3">
        <v>23451481</v>
      </c>
    </row>
    <row r="11" spans="1:8" x14ac:dyDescent="0.25">
      <c r="A11" t="s">
        <v>21</v>
      </c>
      <c r="B11" s="3">
        <v>117494579</v>
      </c>
      <c r="C11" s="3"/>
      <c r="D11" s="3">
        <v>22028227</v>
      </c>
      <c r="E11" s="3">
        <v>20504712</v>
      </c>
      <c r="F11" s="3">
        <v>38954941</v>
      </c>
      <c r="G11" s="3">
        <v>27431800</v>
      </c>
      <c r="H11" s="3">
        <v>7150443</v>
      </c>
    </row>
    <row r="12" spans="1:8" x14ac:dyDescent="0.25">
      <c r="A12" s="1"/>
      <c r="B12" s="4">
        <f>SUM(B6,B9:B11)</f>
        <v>839235463</v>
      </c>
      <c r="C12" s="4">
        <f t="shared" ref="C12:H12" si="1">SUM(C6,C9:C11)</f>
        <v>0</v>
      </c>
      <c r="D12" s="4">
        <f t="shared" si="1"/>
        <v>205942115</v>
      </c>
      <c r="E12" s="4">
        <f t="shared" si="1"/>
        <v>470561230</v>
      </c>
      <c r="F12" s="4">
        <f t="shared" si="1"/>
        <v>389148061</v>
      </c>
      <c r="G12" s="4">
        <f t="shared" si="1"/>
        <v>476380165</v>
      </c>
      <c r="H12" s="4">
        <f t="shared" si="1"/>
        <v>371012419</v>
      </c>
    </row>
    <row r="13" spans="1:8" x14ac:dyDescent="0.25">
      <c r="A13" s="18" t="s">
        <v>22</v>
      </c>
      <c r="B13" s="3"/>
      <c r="C13" s="3"/>
      <c r="D13" s="3"/>
      <c r="E13" s="3"/>
      <c r="F13" s="3"/>
      <c r="G13" s="3"/>
    </row>
    <row r="14" spans="1:8" x14ac:dyDescent="0.25">
      <c r="A14" t="s">
        <v>60</v>
      </c>
      <c r="B14" s="3">
        <v>63561754</v>
      </c>
      <c r="C14" s="3"/>
      <c r="D14" s="3">
        <v>45234941</v>
      </c>
      <c r="E14" s="3">
        <v>57931200</v>
      </c>
      <c r="F14" s="3">
        <v>75674675</v>
      </c>
      <c r="G14" s="3">
        <v>89509107</v>
      </c>
      <c r="H14" s="3">
        <v>82605046</v>
      </c>
    </row>
    <row r="15" spans="1:8" x14ac:dyDescent="0.25">
      <c r="A15" t="s">
        <v>23</v>
      </c>
      <c r="B15" s="3">
        <v>6378824</v>
      </c>
      <c r="C15" s="3"/>
      <c r="D15" s="3">
        <v>18270496</v>
      </c>
      <c r="E15" s="3">
        <v>15684252</v>
      </c>
      <c r="F15" s="3">
        <v>16811234</v>
      </c>
      <c r="G15" s="3">
        <v>17118457</v>
      </c>
      <c r="H15" s="3">
        <v>17885941</v>
      </c>
    </row>
    <row r="16" spans="1:8" x14ac:dyDescent="0.25">
      <c r="A16" t="s">
        <v>24</v>
      </c>
      <c r="B16" s="3">
        <v>475285</v>
      </c>
      <c r="C16" s="3"/>
      <c r="D16" s="3">
        <v>212938</v>
      </c>
      <c r="E16" s="3">
        <v>1001186</v>
      </c>
      <c r="F16" s="3">
        <v>609425</v>
      </c>
      <c r="G16" s="3">
        <v>423080</v>
      </c>
      <c r="H16" s="3">
        <v>378475</v>
      </c>
    </row>
    <row r="17" spans="1:8" x14ac:dyDescent="0.25">
      <c r="A17" t="s">
        <v>127</v>
      </c>
      <c r="B17" s="3">
        <v>1646853</v>
      </c>
      <c r="C17" s="3"/>
      <c r="D17" s="3">
        <v>3569801</v>
      </c>
      <c r="E17" s="3">
        <v>4141750</v>
      </c>
      <c r="F17" s="3">
        <v>3910539</v>
      </c>
      <c r="G17" s="3">
        <v>3317312</v>
      </c>
      <c r="H17" s="3">
        <v>2975745</v>
      </c>
    </row>
    <row r="18" spans="1:8" x14ac:dyDescent="0.25">
      <c r="A18" t="s">
        <v>126</v>
      </c>
      <c r="B18" s="3">
        <v>11011752</v>
      </c>
      <c r="C18" s="3"/>
      <c r="D18" s="3">
        <v>4469200</v>
      </c>
      <c r="E18" s="3">
        <v>2047337</v>
      </c>
      <c r="F18" s="3">
        <v>3994591</v>
      </c>
      <c r="G18" s="3">
        <v>4040525</v>
      </c>
      <c r="H18" s="3">
        <v>3831490</v>
      </c>
    </row>
    <row r="19" spans="1:8" x14ac:dyDescent="0.25">
      <c r="A19" t="s">
        <v>25</v>
      </c>
      <c r="B19" s="3">
        <v>4800000</v>
      </c>
      <c r="C19" s="3"/>
      <c r="D19" s="3">
        <v>2628000</v>
      </c>
      <c r="E19" s="3">
        <v>4083548</v>
      </c>
      <c r="F19" s="3">
        <v>4251667</v>
      </c>
      <c r="G19" s="3">
        <v>8054835</v>
      </c>
      <c r="H19" s="3">
        <v>8199780</v>
      </c>
    </row>
    <row r="20" spans="1:8" x14ac:dyDescent="0.25">
      <c r="A20" t="s">
        <v>26</v>
      </c>
      <c r="B20" s="3">
        <v>1182500</v>
      </c>
      <c r="C20" s="3"/>
      <c r="D20" s="3">
        <v>2389053</v>
      </c>
      <c r="E20" s="3">
        <v>2507296</v>
      </c>
      <c r="F20" s="3">
        <v>3234076</v>
      </c>
      <c r="G20" s="3">
        <v>3196918</v>
      </c>
      <c r="H20" s="3">
        <v>1863230</v>
      </c>
    </row>
    <row r="21" spans="1:8" x14ac:dyDescent="0.25">
      <c r="A21" t="s">
        <v>27</v>
      </c>
      <c r="B21" s="3">
        <v>180000</v>
      </c>
      <c r="C21" s="3"/>
      <c r="D21" s="3">
        <v>155250</v>
      </c>
      <c r="E21" s="3">
        <v>178250</v>
      </c>
      <c r="F21" s="3">
        <v>276000</v>
      </c>
      <c r="G21" s="3">
        <v>276000</v>
      </c>
      <c r="H21" s="3">
        <v>316250</v>
      </c>
    </row>
    <row r="22" spans="1:8" x14ac:dyDescent="0.25">
      <c r="A22" t="s">
        <v>28</v>
      </c>
      <c r="B22" s="3">
        <v>10171779</v>
      </c>
      <c r="C22" s="3"/>
      <c r="D22" s="3"/>
      <c r="E22" s="3">
        <v>0</v>
      </c>
      <c r="F22" s="3">
        <v>0</v>
      </c>
      <c r="G22" s="3"/>
    </row>
    <row r="23" spans="1:8" x14ac:dyDescent="0.25">
      <c r="A23" t="s">
        <v>29</v>
      </c>
      <c r="B23" s="3">
        <v>45909668</v>
      </c>
      <c r="C23" s="3"/>
      <c r="D23" s="3">
        <v>12076770</v>
      </c>
      <c r="E23" s="3">
        <v>10135421</v>
      </c>
      <c r="F23" s="3">
        <v>8572614</v>
      </c>
      <c r="G23" s="3">
        <v>9811826</v>
      </c>
      <c r="H23" s="3">
        <v>15710794</v>
      </c>
    </row>
    <row r="24" spans="1:8" x14ac:dyDescent="0.25">
      <c r="A24" t="s">
        <v>30</v>
      </c>
      <c r="B24" s="3"/>
      <c r="C24" s="3"/>
      <c r="D24" s="3">
        <v>15776097</v>
      </c>
      <c r="E24" s="3">
        <v>9618373</v>
      </c>
      <c r="F24" s="3">
        <v>19097922</v>
      </c>
      <c r="G24" s="3">
        <v>11894044</v>
      </c>
      <c r="H24" s="3">
        <v>12978989</v>
      </c>
    </row>
    <row r="25" spans="1:8" x14ac:dyDescent="0.25">
      <c r="A25" s="1"/>
      <c r="B25" s="4">
        <f t="shared" ref="B25:E25" si="2">SUM(B14:B24)</f>
        <v>145318415</v>
      </c>
      <c r="C25" s="4">
        <f t="shared" si="2"/>
        <v>0</v>
      </c>
      <c r="D25" s="4">
        <f t="shared" si="2"/>
        <v>104782546</v>
      </c>
      <c r="E25" s="4">
        <f t="shared" si="2"/>
        <v>107328613</v>
      </c>
      <c r="F25" s="4">
        <f>SUM(F14:F24)</f>
        <v>136432743</v>
      </c>
      <c r="G25" s="4">
        <f>SUM(G14:G24)</f>
        <v>147642104</v>
      </c>
      <c r="H25" s="4">
        <f>SUM(H14:H24)</f>
        <v>146745740</v>
      </c>
    </row>
    <row r="26" spans="1:8" x14ac:dyDescent="0.25">
      <c r="A26" s="18" t="s">
        <v>96</v>
      </c>
      <c r="B26" s="4">
        <f t="shared" ref="B26:E26" si="3">B12-B25</f>
        <v>693917048</v>
      </c>
      <c r="C26" s="4">
        <f t="shared" si="3"/>
        <v>0</v>
      </c>
      <c r="D26" s="4">
        <f t="shared" si="3"/>
        <v>101159569</v>
      </c>
      <c r="E26" s="4">
        <f t="shared" si="3"/>
        <v>363232617</v>
      </c>
      <c r="F26" s="4">
        <f>F12-F25</f>
        <v>252715318</v>
      </c>
      <c r="G26" s="4">
        <f>G12-G25</f>
        <v>328738061</v>
      </c>
      <c r="H26" s="4">
        <f>H12-H25</f>
        <v>224266679</v>
      </c>
    </row>
    <row r="27" spans="1:8" x14ac:dyDescent="0.25">
      <c r="A27" s="15" t="s">
        <v>97</v>
      </c>
      <c r="B27" s="4"/>
      <c r="C27" s="4"/>
      <c r="D27" s="4"/>
      <c r="E27" s="4"/>
      <c r="F27" s="4"/>
      <c r="G27" s="4"/>
    </row>
    <row r="28" spans="1:8" x14ac:dyDescent="0.25">
      <c r="A28" t="s">
        <v>124</v>
      </c>
      <c r="B28" s="3">
        <v>191956000</v>
      </c>
      <c r="C28" s="3"/>
      <c r="D28" s="3">
        <v>52186962</v>
      </c>
      <c r="E28" s="3">
        <v>146943249</v>
      </c>
      <c r="F28" s="3">
        <v>-8985169</v>
      </c>
      <c r="G28" s="3">
        <v>34461794</v>
      </c>
      <c r="H28" s="3">
        <v>11897655</v>
      </c>
    </row>
    <row r="29" spans="1:8" x14ac:dyDescent="0.25">
      <c r="A29" t="s">
        <v>125</v>
      </c>
      <c r="B29" s="3">
        <v>0</v>
      </c>
      <c r="C29" s="3"/>
      <c r="D29" s="3">
        <v>-13089153</v>
      </c>
      <c r="E29" s="3">
        <v>3488316</v>
      </c>
      <c r="F29" s="3">
        <v>6148377</v>
      </c>
      <c r="G29" s="3">
        <v>-9288719</v>
      </c>
      <c r="H29" s="3">
        <v>44505345</v>
      </c>
    </row>
    <row r="30" spans="1:8" x14ac:dyDescent="0.25">
      <c r="A30" t="s">
        <v>31</v>
      </c>
      <c r="B30" s="3"/>
      <c r="C30" s="3"/>
      <c r="D30" s="3">
        <v>0</v>
      </c>
      <c r="E30" s="3">
        <v>0</v>
      </c>
      <c r="F30" s="3">
        <v>0</v>
      </c>
      <c r="G30" s="3">
        <v>2987125</v>
      </c>
      <c r="H30" s="3">
        <v>-2987125</v>
      </c>
    </row>
    <row r="31" spans="1:8" x14ac:dyDescent="0.25">
      <c r="A31" s="1"/>
      <c r="B31" s="4">
        <f t="shared" ref="B31:E31" si="4">SUM(B28:B30)</f>
        <v>191956000</v>
      </c>
      <c r="C31" s="4">
        <f t="shared" si="4"/>
        <v>0</v>
      </c>
      <c r="D31" s="4">
        <f t="shared" si="4"/>
        <v>39097809</v>
      </c>
      <c r="E31" s="4">
        <f t="shared" si="4"/>
        <v>150431565</v>
      </c>
      <c r="F31" s="4">
        <f>SUM(F28:F30)</f>
        <v>-2836792</v>
      </c>
      <c r="G31" s="4">
        <f>SUM(G28:G30)</f>
        <v>28160200</v>
      </c>
      <c r="H31" s="4">
        <f>SUM(H28:H30)</f>
        <v>53415875</v>
      </c>
    </row>
    <row r="32" spans="1:8" x14ac:dyDescent="0.25">
      <c r="A32" s="18" t="s">
        <v>98</v>
      </c>
      <c r="B32" s="4">
        <f t="shared" ref="B32:H32" si="5">B26-B31</f>
        <v>501961048</v>
      </c>
      <c r="C32" s="4">
        <f t="shared" si="5"/>
        <v>0</v>
      </c>
      <c r="D32" s="4">
        <f t="shared" si="5"/>
        <v>62061760</v>
      </c>
      <c r="E32" s="4">
        <f t="shared" si="5"/>
        <v>212801052</v>
      </c>
      <c r="F32" s="4">
        <f>F26-F31</f>
        <v>255552110</v>
      </c>
      <c r="G32" s="4">
        <f t="shared" si="5"/>
        <v>300577861</v>
      </c>
      <c r="H32" s="4">
        <f t="shared" si="5"/>
        <v>170850804</v>
      </c>
    </row>
    <row r="33" spans="1:8" x14ac:dyDescent="0.25">
      <c r="A33" s="18" t="s">
        <v>99</v>
      </c>
      <c r="B33" s="4">
        <f>SUM(B34:B35)</f>
        <v>178121116</v>
      </c>
      <c r="C33" s="3"/>
      <c r="D33" s="3">
        <v>54519553</v>
      </c>
      <c r="E33" s="3">
        <v>149167154</v>
      </c>
      <c r="F33" s="3">
        <v>100434961</v>
      </c>
      <c r="G33" s="3">
        <v>151749537</v>
      </c>
      <c r="H33" s="3">
        <v>75364406</v>
      </c>
    </row>
    <row r="34" spans="1:8" x14ac:dyDescent="0.25">
      <c r="A34" t="s">
        <v>68</v>
      </c>
      <c r="B34" s="3">
        <v>179083590</v>
      </c>
      <c r="C34" s="3"/>
      <c r="D34" s="3"/>
      <c r="E34" s="3"/>
      <c r="F34" s="3"/>
      <c r="G34" s="3"/>
    </row>
    <row r="35" spans="1:8" x14ac:dyDescent="0.25">
      <c r="A35" t="s">
        <v>69</v>
      </c>
      <c r="B35" s="3">
        <v>-962474</v>
      </c>
      <c r="C35" s="3"/>
      <c r="D35" s="3"/>
      <c r="E35" s="3"/>
      <c r="F35" s="3"/>
      <c r="G35" s="3"/>
    </row>
    <row r="36" spans="1:8" x14ac:dyDescent="0.25">
      <c r="A36" s="1" t="s">
        <v>100</v>
      </c>
      <c r="B36" s="4">
        <f>(B32-B33)+2</f>
        <v>323839934</v>
      </c>
      <c r="C36" s="4">
        <f t="shared" ref="C36:E36" si="6">C32-C33</f>
        <v>0</v>
      </c>
      <c r="D36" s="4">
        <f t="shared" si="6"/>
        <v>7542207</v>
      </c>
      <c r="E36" s="4">
        <f t="shared" si="6"/>
        <v>63633898</v>
      </c>
      <c r="F36" s="4">
        <f>F32-F33</f>
        <v>155117149</v>
      </c>
      <c r="G36" s="4">
        <f>G32-G33</f>
        <v>148828324</v>
      </c>
      <c r="H36" s="4">
        <f>H32-H33</f>
        <v>95486398</v>
      </c>
    </row>
    <row r="37" spans="1:8" x14ac:dyDescent="0.25">
      <c r="A37" s="19" t="s">
        <v>101</v>
      </c>
      <c r="B37" s="9">
        <f>B36/('1'!B40/10)</f>
        <v>1.5443742510583347</v>
      </c>
      <c r="C37" s="9">
        <f>C36/('1'!C40/10)</f>
        <v>0</v>
      </c>
      <c r="D37" s="9">
        <f>D36/('1'!D40/10)</f>
        <v>6.8944763267896475E-2</v>
      </c>
      <c r="E37" s="9">
        <f>E36/('1'!E40/10)</f>
        <v>0.58168968757068995</v>
      </c>
      <c r="F37" s="9">
        <f>F36/('1'!F40/10)</f>
        <v>1.3504339646025878</v>
      </c>
      <c r="G37" s="9">
        <f>G36/('1'!G40/10)</f>
        <v>1.2339848614063851</v>
      </c>
      <c r="H37" s="9">
        <f>H36/('1'!H40/10)</f>
        <v>0.75400886632271169</v>
      </c>
    </row>
    <row r="38" spans="1:8" x14ac:dyDescent="0.25">
      <c r="A38" s="19" t="s">
        <v>102</v>
      </c>
      <c r="B38" s="4">
        <f>'1'!B40/10</f>
        <v>209690063</v>
      </c>
      <c r="C38" s="4">
        <f>'1'!C40/10</f>
        <v>109394922</v>
      </c>
      <c r="D38" s="4">
        <f>'1'!D40/10</f>
        <v>109394922</v>
      </c>
      <c r="E38" s="4">
        <f>'1'!E40/10</f>
        <v>109394922</v>
      </c>
      <c r="F38" s="4">
        <f>'1'!F40/10</f>
        <v>114864668</v>
      </c>
      <c r="G38" s="4">
        <f>'1'!G40/10</f>
        <v>120607901</v>
      </c>
      <c r="H38" s="4">
        <f>'1'!H40/10</f>
        <v>126638296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abSelected="1" workbookViewId="0">
      <pane xSplit="1" ySplit="4" topLeftCell="B45" activePane="bottomRight" state="frozen"/>
      <selection pane="topRight" activeCell="B1" sqref="B1"/>
      <selection pane="bottomLeft" activeCell="A4" sqref="A4"/>
      <selection pane="bottomRight" activeCell="H53" sqref="H53"/>
    </sheetView>
  </sheetViews>
  <sheetFormatPr defaultRowHeight="15" x14ac:dyDescent="0.25"/>
  <cols>
    <col min="1" max="1" width="56" bestFit="1" customWidth="1"/>
    <col min="2" max="7" width="15" bestFit="1" customWidth="1"/>
    <col min="8" max="8" width="17.7109375" bestFit="1" customWidth="1"/>
  </cols>
  <sheetData>
    <row r="1" spans="1:8" x14ac:dyDescent="0.25">
      <c r="A1" s="1" t="s">
        <v>76</v>
      </c>
    </row>
    <row r="2" spans="1:8" x14ac:dyDescent="0.25">
      <c r="A2" s="1" t="s">
        <v>122</v>
      </c>
    </row>
    <row r="3" spans="1:8" x14ac:dyDescent="0.25">
      <c r="A3" t="s">
        <v>75</v>
      </c>
    </row>
    <row r="4" spans="1:8" x14ac:dyDescent="0.25">
      <c r="A4" s="13"/>
      <c r="B4" s="20">
        <v>2012</v>
      </c>
      <c r="C4" s="20">
        <v>2013</v>
      </c>
      <c r="D4" s="20">
        <v>2014</v>
      </c>
      <c r="E4" s="20">
        <v>2015</v>
      </c>
      <c r="F4" s="20">
        <v>2016</v>
      </c>
      <c r="G4" s="20">
        <v>2017</v>
      </c>
      <c r="H4" s="20">
        <v>2018</v>
      </c>
    </row>
    <row r="5" spans="1:8" x14ac:dyDescent="0.25">
      <c r="A5" s="18" t="s">
        <v>103</v>
      </c>
      <c r="B5" s="3"/>
      <c r="C5" s="3"/>
      <c r="D5" s="3"/>
      <c r="E5" s="3"/>
      <c r="F5" s="3"/>
      <c r="G5" s="3"/>
    </row>
    <row r="6" spans="1:8" x14ac:dyDescent="0.25">
      <c r="A6" s="15" t="s">
        <v>104</v>
      </c>
      <c r="B6" s="3"/>
      <c r="C6" s="3"/>
      <c r="D6" s="3"/>
      <c r="E6" s="3"/>
      <c r="F6" s="3"/>
      <c r="G6" s="3"/>
    </row>
    <row r="7" spans="1:8" x14ac:dyDescent="0.25">
      <c r="A7" t="s">
        <v>32</v>
      </c>
      <c r="B7" s="3">
        <v>1768655018</v>
      </c>
      <c r="C7" s="3">
        <v>723347408</v>
      </c>
      <c r="D7" s="3">
        <v>674171728</v>
      </c>
      <c r="E7" s="3">
        <v>1123694609</v>
      </c>
      <c r="F7" s="3">
        <v>1451791082</v>
      </c>
      <c r="G7" s="3">
        <v>1735380412</v>
      </c>
      <c r="H7" s="3">
        <v>1630048432</v>
      </c>
    </row>
    <row r="8" spans="1:8" x14ac:dyDescent="0.25">
      <c r="A8" t="s">
        <v>33</v>
      </c>
      <c r="B8" s="3">
        <v>-1221807623</v>
      </c>
      <c r="C8" s="3">
        <v>-517318062</v>
      </c>
      <c r="D8" s="3">
        <v>-608154501</v>
      </c>
      <c r="E8" s="3">
        <v>-893144323</v>
      </c>
      <c r="F8" s="3">
        <v>-1175061115</v>
      </c>
      <c r="G8" s="3">
        <v>-1441282547</v>
      </c>
      <c r="H8" s="3">
        <v>-1290032245</v>
      </c>
    </row>
    <row r="9" spans="1:8" x14ac:dyDescent="0.25">
      <c r="A9" t="s">
        <v>34</v>
      </c>
      <c r="B9" s="3">
        <v>456945</v>
      </c>
      <c r="C9" s="3">
        <v>6167049</v>
      </c>
      <c r="D9" s="3">
        <v>7454467</v>
      </c>
      <c r="E9" s="3">
        <v>4473323</v>
      </c>
      <c r="F9" s="3">
        <v>12526604</v>
      </c>
      <c r="G9" s="3">
        <v>7092190</v>
      </c>
      <c r="H9" s="3">
        <v>11476953</v>
      </c>
    </row>
    <row r="10" spans="1:8" x14ac:dyDescent="0.25">
      <c r="A10" t="s">
        <v>35</v>
      </c>
      <c r="B10" s="3">
        <v>0</v>
      </c>
      <c r="C10" s="3"/>
      <c r="D10" s="3"/>
      <c r="E10" s="3">
        <v>0</v>
      </c>
      <c r="F10" s="3">
        <v>21740008</v>
      </c>
      <c r="G10" s="3">
        <v>67929502</v>
      </c>
    </row>
    <row r="11" spans="1:8" x14ac:dyDescent="0.25">
      <c r="A11" t="s">
        <v>36</v>
      </c>
      <c r="B11" s="3">
        <v>0</v>
      </c>
      <c r="C11" s="3"/>
      <c r="D11" s="3"/>
      <c r="E11" s="3">
        <v>0</v>
      </c>
      <c r="F11" s="3">
        <v>0</v>
      </c>
      <c r="G11" s="3">
        <v>0</v>
      </c>
    </row>
    <row r="12" spans="1:8" x14ac:dyDescent="0.25">
      <c r="A12" t="s">
        <v>37</v>
      </c>
      <c r="B12" s="3">
        <v>-69544254</v>
      </c>
      <c r="C12" s="3">
        <v>-37817717</v>
      </c>
      <c r="D12" s="3">
        <v>-47862941</v>
      </c>
      <c r="E12" s="3">
        <v>-66911760</v>
      </c>
      <c r="F12" s="3">
        <v>-74656872</v>
      </c>
      <c r="G12" s="3">
        <v>-79194875</v>
      </c>
      <c r="H12" s="3">
        <v>-76511258</v>
      </c>
    </row>
    <row r="13" spans="1:8" x14ac:dyDescent="0.25">
      <c r="A13" t="s">
        <v>38</v>
      </c>
      <c r="B13" s="3">
        <v>-11011752</v>
      </c>
      <c r="C13" s="3"/>
      <c r="D13" s="3"/>
      <c r="E13" s="3">
        <v>0</v>
      </c>
      <c r="F13" s="3">
        <v>0</v>
      </c>
      <c r="G13" s="3">
        <v>0</v>
      </c>
    </row>
    <row r="14" spans="1:8" x14ac:dyDescent="0.25">
      <c r="A14" t="s">
        <v>39</v>
      </c>
      <c r="B14" s="3">
        <v>-96565662</v>
      </c>
      <c r="C14" s="3">
        <v>-19428643</v>
      </c>
      <c r="D14" s="3">
        <v>-34661305</v>
      </c>
      <c r="E14" s="3">
        <v>-26779854</v>
      </c>
      <c r="F14" s="3">
        <v>-165716551</v>
      </c>
      <c r="G14" s="3">
        <v>-103841267</v>
      </c>
      <c r="H14" s="3">
        <v>-37245781</v>
      </c>
    </row>
    <row r="15" spans="1:8" x14ac:dyDescent="0.25">
      <c r="A15" t="s">
        <v>40</v>
      </c>
      <c r="B15" s="3">
        <v>112612127</v>
      </c>
      <c r="C15" s="3">
        <v>25317522</v>
      </c>
      <c r="D15" s="3">
        <v>32031413</v>
      </c>
      <c r="E15" s="3">
        <v>18894722</v>
      </c>
      <c r="F15" s="3">
        <v>43356596</v>
      </c>
      <c r="G15" s="3">
        <v>24834143</v>
      </c>
      <c r="H15" s="3">
        <v>45095956</v>
      </c>
    </row>
    <row r="16" spans="1:8" x14ac:dyDescent="0.25">
      <c r="A16" t="s">
        <v>41</v>
      </c>
      <c r="B16" s="3">
        <v>-54590630</v>
      </c>
      <c r="C16" s="3">
        <v>-24687966</v>
      </c>
      <c r="D16" s="3">
        <v>-31419585</v>
      </c>
      <c r="E16" s="3">
        <v>-45030642</v>
      </c>
      <c r="F16" s="3">
        <v>-48990866</v>
      </c>
      <c r="G16" s="3">
        <v>-41649443</v>
      </c>
      <c r="H16" s="3">
        <v>-59175548</v>
      </c>
    </row>
    <row r="17" spans="1:8" x14ac:dyDescent="0.25">
      <c r="A17" s="5"/>
      <c r="B17" s="4">
        <f t="shared" ref="B17:H17" si="0">SUM(B7:B16)</f>
        <v>428204169</v>
      </c>
      <c r="C17" s="4">
        <f t="shared" si="0"/>
        <v>155579591</v>
      </c>
      <c r="D17" s="4">
        <f t="shared" si="0"/>
        <v>-8440724</v>
      </c>
      <c r="E17" s="4">
        <f t="shared" si="0"/>
        <v>115196075</v>
      </c>
      <c r="F17" s="4">
        <f t="shared" si="0"/>
        <v>64988886</v>
      </c>
      <c r="G17" s="4">
        <f t="shared" si="0"/>
        <v>169268115</v>
      </c>
      <c r="H17" s="4">
        <f t="shared" si="0"/>
        <v>223656509</v>
      </c>
    </row>
    <row r="18" spans="1:8" x14ac:dyDescent="0.25">
      <c r="A18" s="17" t="s">
        <v>105</v>
      </c>
      <c r="B18" s="3"/>
      <c r="C18" s="3"/>
      <c r="D18" s="3"/>
      <c r="E18" s="3"/>
      <c r="F18" s="3"/>
      <c r="G18" s="3"/>
    </row>
    <row r="19" spans="1:8" x14ac:dyDescent="0.25">
      <c r="A19" t="s">
        <v>42</v>
      </c>
      <c r="B19" s="3"/>
      <c r="C19" s="3"/>
      <c r="D19" s="3"/>
      <c r="E19" s="3"/>
      <c r="F19" s="3">
        <v>0</v>
      </c>
      <c r="G19" s="3">
        <v>0</v>
      </c>
    </row>
    <row r="20" spans="1:8" x14ac:dyDescent="0.25">
      <c r="A20" t="s">
        <v>43</v>
      </c>
      <c r="B20" s="3"/>
      <c r="C20" s="3"/>
      <c r="D20" s="3"/>
      <c r="E20" s="3"/>
      <c r="F20" s="3">
        <v>0</v>
      </c>
      <c r="G20" s="3">
        <v>0</v>
      </c>
    </row>
    <row r="21" spans="1:8" x14ac:dyDescent="0.25">
      <c r="A21" t="s">
        <v>70</v>
      </c>
      <c r="B21" s="3"/>
      <c r="C21" s="3"/>
      <c r="D21" s="3"/>
      <c r="E21" s="3"/>
      <c r="F21" s="3"/>
      <c r="G21" s="3"/>
    </row>
    <row r="22" spans="1:8" x14ac:dyDescent="0.25">
      <c r="A22" t="s">
        <v>44</v>
      </c>
      <c r="B22" s="3">
        <v>-334674739</v>
      </c>
      <c r="C22" s="3">
        <v>-1375575116</v>
      </c>
      <c r="D22" s="3">
        <v>-1741842526</v>
      </c>
      <c r="E22" s="3"/>
      <c r="F22" s="3">
        <v>-1316721860</v>
      </c>
      <c r="G22" s="3">
        <v>499383279</v>
      </c>
      <c r="H22" s="3">
        <v>802245415</v>
      </c>
    </row>
    <row r="23" spans="1:8" x14ac:dyDescent="0.25">
      <c r="A23" t="s">
        <v>67</v>
      </c>
      <c r="B23" s="3">
        <v>-831405309</v>
      </c>
      <c r="C23" s="3"/>
      <c r="D23" s="3"/>
      <c r="E23" s="3"/>
      <c r="F23" s="3"/>
      <c r="G23" s="3"/>
    </row>
    <row r="24" spans="1:8" x14ac:dyDescent="0.25">
      <c r="A24" t="s">
        <v>45</v>
      </c>
      <c r="B24" s="3">
        <v>-187129934</v>
      </c>
      <c r="C24" s="3">
        <v>67151028</v>
      </c>
      <c r="D24" s="3">
        <v>-130433073</v>
      </c>
      <c r="E24" s="3">
        <v>-5050718130</v>
      </c>
      <c r="F24" s="3">
        <v>1181032210</v>
      </c>
      <c r="G24" s="3">
        <v>-34446781</v>
      </c>
      <c r="H24" s="3">
        <v>-75723474</v>
      </c>
    </row>
    <row r="25" spans="1:8" x14ac:dyDescent="0.25">
      <c r="A25" t="s">
        <v>46</v>
      </c>
      <c r="B25" s="3">
        <v>1705900000</v>
      </c>
      <c r="C25" s="3">
        <v>1300000000</v>
      </c>
      <c r="D25" s="3">
        <v>1130000000</v>
      </c>
      <c r="E25" s="3">
        <v>210279610</v>
      </c>
      <c r="F25" s="3">
        <v>-150000000</v>
      </c>
      <c r="G25" s="3">
        <v>600000000</v>
      </c>
      <c r="H25" s="3">
        <v>325556162</v>
      </c>
    </row>
    <row r="26" spans="1:8" x14ac:dyDescent="0.25">
      <c r="A26" t="s">
        <v>47</v>
      </c>
      <c r="B26" s="3">
        <v>454397400</v>
      </c>
      <c r="C26" s="3">
        <v>7252164</v>
      </c>
      <c r="D26" s="3">
        <v>-328029915</v>
      </c>
      <c r="E26" s="3">
        <v>2689000000</v>
      </c>
      <c r="F26" s="3">
        <v>54840793</v>
      </c>
      <c r="G26" s="3">
        <v>238318587</v>
      </c>
      <c r="H26" s="3">
        <v>-1477698850</v>
      </c>
    </row>
    <row r="27" spans="1:8" x14ac:dyDescent="0.25">
      <c r="A27" t="s">
        <v>48</v>
      </c>
      <c r="B27" s="3">
        <v>0</v>
      </c>
      <c r="C27" s="3"/>
      <c r="D27" s="3"/>
      <c r="E27" s="3">
        <v>831633585</v>
      </c>
      <c r="F27" s="3">
        <v>0</v>
      </c>
      <c r="G27" s="3">
        <v>0</v>
      </c>
    </row>
    <row r="28" spans="1:8" x14ac:dyDescent="0.25">
      <c r="A28" t="s">
        <v>49</v>
      </c>
      <c r="B28" s="3">
        <v>0</v>
      </c>
      <c r="C28" s="3">
        <v>22990381</v>
      </c>
      <c r="D28" s="3"/>
      <c r="E28" s="3"/>
      <c r="F28" s="3">
        <v>0</v>
      </c>
      <c r="G28" s="3">
        <v>0</v>
      </c>
    </row>
    <row r="29" spans="1:8" x14ac:dyDescent="0.25">
      <c r="A29" t="s">
        <v>50</v>
      </c>
      <c r="B29" s="3">
        <v>0</v>
      </c>
      <c r="C29" s="3">
        <v>-9097015</v>
      </c>
      <c r="D29" s="3">
        <v>-1620028</v>
      </c>
      <c r="E29" s="3"/>
      <c r="F29" s="3">
        <v>0</v>
      </c>
      <c r="G29" s="3">
        <v>-19018349</v>
      </c>
      <c r="H29" s="3">
        <v>2572600</v>
      </c>
    </row>
    <row r="30" spans="1:8" x14ac:dyDescent="0.25">
      <c r="A30" t="s">
        <v>51</v>
      </c>
      <c r="B30" s="3">
        <v>-64356006</v>
      </c>
      <c r="C30" s="3">
        <v>94373985</v>
      </c>
      <c r="D30" s="3">
        <v>100865371</v>
      </c>
      <c r="E30" s="3">
        <v>35340846</v>
      </c>
      <c r="F30" s="3">
        <v>244897262</v>
      </c>
      <c r="G30" s="3">
        <v>321738</v>
      </c>
      <c r="H30" s="3">
        <v>-21684464</v>
      </c>
    </row>
    <row r="31" spans="1:8" x14ac:dyDescent="0.25">
      <c r="B31" s="4">
        <f t="shared" ref="B31:E31" si="1">SUM(B22:B30)</f>
        <v>742731412</v>
      </c>
      <c r="C31" s="4">
        <f t="shared" si="1"/>
        <v>107095427</v>
      </c>
      <c r="D31" s="4">
        <f t="shared" si="1"/>
        <v>-971060171</v>
      </c>
      <c r="E31" s="4">
        <f t="shared" si="1"/>
        <v>-1284464089</v>
      </c>
      <c r="F31" s="4">
        <f>SUM(F19:F30)</f>
        <v>14048405</v>
      </c>
      <c r="G31" s="4">
        <f>SUM(G19:G30)</f>
        <v>1284558474</v>
      </c>
      <c r="H31" s="4">
        <f>SUM(H19:H30)</f>
        <v>-444732611</v>
      </c>
    </row>
    <row r="32" spans="1:8" x14ac:dyDescent="0.25">
      <c r="A32" s="1"/>
      <c r="B32" s="4">
        <f t="shared" ref="B32:E32" si="2">B17+B31</f>
        <v>1170935581</v>
      </c>
      <c r="C32" s="4">
        <f t="shared" si="2"/>
        <v>262675018</v>
      </c>
      <c r="D32" s="4">
        <f t="shared" si="2"/>
        <v>-979500895</v>
      </c>
      <c r="E32" s="4">
        <f t="shared" si="2"/>
        <v>-1169268014</v>
      </c>
      <c r="F32" s="4">
        <f>F17+F31</f>
        <v>79037291</v>
      </c>
      <c r="G32" s="4">
        <f>G17+G31</f>
        <v>1453826589</v>
      </c>
      <c r="H32" s="4">
        <f>H17+H31</f>
        <v>-221076102</v>
      </c>
    </row>
    <row r="33" spans="1:8" x14ac:dyDescent="0.25">
      <c r="A33" s="18" t="s">
        <v>106</v>
      </c>
      <c r="B33" s="3"/>
      <c r="C33" s="3"/>
      <c r="D33" s="3"/>
      <c r="E33" s="3"/>
      <c r="F33" s="3"/>
      <c r="G33" s="3"/>
    </row>
    <row r="34" spans="1:8" x14ac:dyDescent="0.25">
      <c r="A34" t="s">
        <v>52</v>
      </c>
      <c r="B34" s="3">
        <v>775646344</v>
      </c>
      <c r="C34" s="3">
        <v>764083271</v>
      </c>
      <c r="D34" s="3">
        <v>559529435</v>
      </c>
      <c r="E34" s="3">
        <f>67272144-270000</f>
        <v>67002144</v>
      </c>
      <c r="F34" s="3">
        <v>281787776</v>
      </c>
      <c r="G34" s="3">
        <v>532806679</v>
      </c>
      <c r="H34" s="3">
        <v>129308967</v>
      </c>
    </row>
    <row r="35" spans="1:8" x14ac:dyDescent="0.25">
      <c r="A35" t="s">
        <v>63</v>
      </c>
      <c r="B35" s="3">
        <v>-596413889</v>
      </c>
      <c r="C35" s="3"/>
      <c r="E35" s="3"/>
      <c r="F35" s="3"/>
      <c r="G35" s="3">
        <v>-617507462</v>
      </c>
      <c r="H35">
        <v>-64458130</v>
      </c>
    </row>
    <row r="36" spans="1:8" x14ac:dyDescent="0.25">
      <c r="A36" t="s">
        <v>71</v>
      </c>
      <c r="B36" s="3">
        <v>-21070878</v>
      </c>
      <c r="C36" s="3"/>
      <c r="D36" s="3"/>
      <c r="E36" s="3"/>
      <c r="F36" s="3"/>
      <c r="G36" s="3">
        <v>0</v>
      </c>
    </row>
    <row r="37" spans="1:8" x14ac:dyDescent="0.25">
      <c r="A37" t="s">
        <v>53</v>
      </c>
      <c r="B37" s="3"/>
      <c r="C37" s="3">
        <v>-903694644</v>
      </c>
      <c r="D37" s="3">
        <v>-428417977</v>
      </c>
      <c r="E37" s="3">
        <v>-26439221</v>
      </c>
      <c r="F37" s="3">
        <v>-257530798</v>
      </c>
      <c r="G37" s="3">
        <v>0</v>
      </c>
    </row>
    <row r="38" spans="1:8" x14ac:dyDescent="0.25">
      <c r="A38" t="s">
        <v>54</v>
      </c>
      <c r="B38" s="3">
        <v>-3664460</v>
      </c>
      <c r="C38" s="3">
        <v>-3465409</v>
      </c>
      <c r="D38" s="3">
        <v>11319028</v>
      </c>
      <c r="E38" s="3">
        <v>-9692579</v>
      </c>
      <c r="F38" s="3">
        <v>-1071554</v>
      </c>
      <c r="G38" s="3">
        <v>-28666551</v>
      </c>
      <c r="H38" s="3">
        <v>-23463333</v>
      </c>
    </row>
    <row r="39" spans="1:8" x14ac:dyDescent="0.25">
      <c r="A39" t="s">
        <v>55</v>
      </c>
      <c r="B39" s="3"/>
      <c r="C39" s="3"/>
      <c r="D39" s="3"/>
      <c r="E39" s="3"/>
      <c r="F39" s="3">
        <v>0</v>
      </c>
      <c r="G39" s="3">
        <v>0</v>
      </c>
    </row>
    <row r="40" spans="1:8" x14ac:dyDescent="0.25">
      <c r="A40" t="s">
        <v>56</v>
      </c>
      <c r="B40" s="3"/>
      <c r="C40" s="3">
        <v>1050000</v>
      </c>
      <c r="D40" s="3">
        <v>610850</v>
      </c>
      <c r="E40" s="3">
        <v>1000000</v>
      </c>
      <c r="F40" s="3">
        <v>2620000</v>
      </c>
      <c r="G40" s="3">
        <v>804162</v>
      </c>
      <c r="H40" s="3">
        <v>1200000</v>
      </c>
    </row>
    <row r="41" spans="1:8" x14ac:dyDescent="0.25">
      <c r="A41" s="1"/>
      <c r="B41" s="4">
        <f t="shared" ref="B41:H41" si="3">SUM(B34:B40)</f>
        <v>154497117</v>
      </c>
      <c r="C41" s="4">
        <f t="shared" si="3"/>
        <v>-142026782</v>
      </c>
      <c r="D41" s="4">
        <f>SUM(D34:D40)</f>
        <v>143041336</v>
      </c>
      <c r="E41" s="4">
        <f t="shared" si="3"/>
        <v>31870344</v>
      </c>
      <c r="F41" s="4">
        <f>SUM(F34:F40)</f>
        <v>25805424</v>
      </c>
      <c r="G41" s="4">
        <f t="shared" si="3"/>
        <v>-112563172</v>
      </c>
      <c r="H41" s="4">
        <f t="shared" si="3"/>
        <v>42587504</v>
      </c>
    </row>
    <row r="42" spans="1:8" x14ac:dyDescent="0.25">
      <c r="B42" s="3"/>
      <c r="C42" s="3"/>
      <c r="D42" s="3"/>
      <c r="E42" s="3"/>
      <c r="F42" s="3"/>
      <c r="G42" s="3"/>
    </row>
    <row r="43" spans="1:8" x14ac:dyDescent="0.25">
      <c r="A43" s="18" t="s">
        <v>107</v>
      </c>
      <c r="B43" s="3"/>
      <c r="D43" s="3"/>
      <c r="E43" s="3"/>
      <c r="F43" s="3"/>
      <c r="G43" s="3"/>
    </row>
    <row r="44" spans="1:8" x14ac:dyDescent="0.25">
      <c r="A44" t="s">
        <v>57</v>
      </c>
      <c r="B44" s="3"/>
      <c r="C44" s="3"/>
      <c r="D44" s="3"/>
      <c r="E44" s="3">
        <v>2395077620</v>
      </c>
      <c r="F44" s="3">
        <v>0</v>
      </c>
      <c r="G44" s="3"/>
    </row>
    <row r="45" spans="1:8" x14ac:dyDescent="0.25">
      <c r="A45" t="s">
        <v>129</v>
      </c>
      <c r="B45" s="3">
        <v>100000000</v>
      </c>
      <c r="C45" s="3">
        <v>481082928</v>
      </c>
      <c r="D45" s="3">
        <v>1269959504</v>
      </c>
      <c r="E45" s="3">
        <v>-694257170</v>
      </c>
      <c r="F45" s="3">
        <v>1966589513</v>
      </c>
      <c r="G45" s="3">
        <v>1400000000</v>
      </c>
      <c r="H45" s="3">
        <v>90735185</v>
      </c>
    </row>
    <row r="46" spans="1:8" x14ac:dyDescent="0.25">
      <c r="A46" t="s">
        <v>130</v>
      </c>
      <c r="B46" s="3">
        <v>-1275144260</v>
      </c>
      <c r="C46" s="3">
        <v>-469159196</v>
      </c>
      <c r="D46" s="3">
        <v>-706661828</v>
      </c>
      <c r="E46" s="3">
        <v>-432668978</v>
      </c>
      <c r="F46" s="3">
        <v>-1413170992</v>
      </c>
      <c r="G46" s="3">
        <v>-1720582959</v>
      </c>
      <c r="H46" s="3">
        <v>-741223533</v>
      </c>
    </row>
    <row r="47" spans="1:8" x14ac:dyDescent="0.25">
      <c r="A47" t="s">
        <v>58</v>
      </c>
      <c r="B47" s="3"/>
      <c r="C47" s="3"/>
      <c r="D47" s="3"/>
      <c r="E47" s="3">
        <v>0</v>
      </c>
      <c r="F47" s="3">
        <v>-833561493</v>
      </c>
      <c r="G47" s="3">
        <v>518589633</v>
      </c>
      <c r="H47" s="3">
        <v>733785148</v>
      </c>
    </row>
    <row r="48" spans="1:8" x14ac:dyDescent="0.25">
      <c r="A48" t="s">
        <v>59</v>
      </c>
      <c r="B48" s="3">
        <v>-57103195</v>
      </c>
      <c r="C48" s="3"/>
      <c r="D48" s="3"/>
      <c r="E48" s="3">
        <v>0</v>
      </c>
      <c r="F48" s="3">
        <v>0</v>
      </c>
      <c r="G48" s="3">
        <v>-58973107</v>
      </c>
      <c r="H48" s="3">
        <v>-60857293</v>
      </c>
    </row>
    <row r="49" spans="1:8" x14ac:dyDescent="0.25">
      <c r="A49" s="1"/>
      <c r="B49" s="4">
        <f t="shared" ref="B49:H49" si="4">SUM(B44:B48)</f>
        <v>-1232247455</v>
      </c>
      <c r="C49" s="4">
        <f t="shared" si="4"/>
        <v>11923732</v>
      </c>
      <c r="D49" s="4">
        <f t="shared" si="4"/>
        <v>563297676</v>
      </c>
      <c r="E49" s="4">
        <f t="shared" si="4"/>
        <v>1268151472</v>
      </c>
      <c r="F49" s="4">
        <f t="shared" si="4"/>
        <v>-280142972</v>
      </c>
      <c r="G49" s="4">
        <f t="shared" si="4"/>
        <v>139033567</v>
      </c>
      <c r="H49" s="4">
        <f t="shared" si="4"/>
        <v>22439507</v>
      </c>
    </row>
    <row r="50" spans="1:8" x14ac:dyDescent="0.25">
      <c r="A50" s="18" t="s">
        <v>108</v>
      </c>
      <c r="B50" s="4">
        <f t="shared" ref="B50:H50" si="5">B32+B41+B49</f>
        <v>93185243</v>
      </c>
      <c r="C50" s="4">
        <f t="shared" si="5"/>
        <v>132571968</v>
      </c>
      <c r="D50" s="4">
        <f t="shared" si="5"/>
        <v>-273161883</v>
      </c>
      <c r="E50" s="4">
        <f t="shared" si="5"/>
        <v>130753802</v>
      </c>
      <c r="F50" s="4">
        <f t="shared" si="5"/>
        <v>-175300257</v>
      </c>
      <c r="G50" s="4">
        <f t="shared" si="5"/>
        <v>1480296984</v>
      </c>
      <c r="H50" s="4">
        <f t="shared" si="5"/>
        <v>-156049091</v>
      </c>
    </row>
    <row r="51" spans="1:8" x14ac:dyDescent="0.25">
      <c r="A51" s="19" t="s">
        <v>109</v>
      </c>
      <c r="B51" s="3"/>
      <c r="C51" s="3"/>
      <c r="D51" s="3"/>
      <c r="E51" s="3"/>
      <c r="F51" s="3">
        <v>0</v>
      </c>
      <c r="G51" s="3">
        <v>0</v>
      </c>
    </row>
    <row r="52" spans="1:8" x14ac:dyDescent="0.25">
      <c r="A52" s="19" t="s">
        <v>110</v>
      </c>
      <c r="B52" s="4">
        <v>154764480</v>
      </c>
      <c r="C52" s="4">
        <v>685111817</v>
      </c>
      <c r="D52" s="4">
        <v>817683785</v>
      </c>
      <c r="E52" s="4">
        <v>544521902</v>
      </c>
      <c r="F52" s="4">
        <v>675275704</v>
      </c>
      <c r="G52" s="4">
        <v>499975447</v>
      </c>
      <c r="H52" s="4">
        <v>1980485401</v>
      </c>
    </row>
    <row r="53" spans="1:8" x14ac:dyDescent="0.25">
      <c r="A53" s="18" t="s">
        <v>111</v>
      </c>
      <c r="B53" s="4">
        <f>SUM(B50:B52)+1</f>
        <v>247949724</v>
      </c>
      <c r="C53" s="4">
        <f>SUM(C50:C52)</f>
        <v>817683785</v>
      </c>
      <c r="D53" s="4">
        <f t="shared" ref="D53:G53" si="6">SUM(D50:D52)</f>
        <v>544521902</v>
      </c>
      <c r="E53" s="4">
        <f t="shared" si="6"/>
        <v>675275704</v>
      </c>
      <c r="F53" s="4">
        <f t="shared" si="6"/>
        <v>499975447</v>
      </c>
      <c r="G53" s="4">
        <f t="shared" si="6"/>
        <v>1980272431</v>
      </c>
      <c r="H53" s="4">
        <f>SUM(H50:H52)+1</f>
        <v>1824436311</v>
      </c>
    </row>
    <row r="54" spans="1:8" x14ac:dyDescent="0.25">
      <c r="A54" s="19" t="s">
        <v>112</v>
      </c>
      <c r="B54" s="9">
        <f>B32/('1'!B40/10)</f>
        <v>5.5841252763608544</v>
      </c>
      <c r="C54" s="9">
        <f>C32/('1'!C40/10)</f>
        <v>2.4011628071730788</v>
      </c>
      <c r="D54" s="9">
        <f>D32/('1'!D40/10)</f>
        <v>-8.9538058722689158</v>
      </c>
      <c r="E54" s="9">
        <f>E32/('1'!E40/10)</f>
        <v>-10.688503566920593</v>
      </c>
      <c r="F54" s="9">
        <f>F32/('1'!F40/10)</f>
        <v>0.68809053624740379</v>
      </c>
      <c r="G54" s="9">
        <f>G32/('1'!G40/10)</f>
        <v>12.054157123586787</v>
      </c>
      <c r="H54" s="9">
        <f>H32/('1'!H40/10)</f>
        <v>-1.7457286538346979</v>
      </c>
    </row>
    <row r="55" spans="1:8" x14ac:dyDescent="0.25">
      <c r="A55" s="18" t="s">
        <v>113</v>
      </c>
      <c r="B55" s="4">
        <f>'1'!B40/10</f>
        <v>209690063</v>
      </c>
      <c r="C55" s="4">
        <f>'1'!C40/10</f>
        <v>109394922</v>
      </c>
      <c r="D55" s="4">
        <f>'1'!D40/10</f>
        <v>109394922</v>
      </c>
      <c r="E55" s="4">
        <f>'1'!E40/10</f>
        <v>109394922</v>
      </c>
      <c r="F55" s="4">
        <f>'1'!F40/10</f>
        <v>114864668</v>
      </c>
      <c r="G55" s="4">
        <f>'1'!G40/10</f>
        <v>120607901</v>
      </c>
      <c r="H55" s="4">
        <f>'1'!H40/10</f>
        <v>126638296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M17" sqref="M17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76</v>
      </c>
    </row>
    <row r="2" spans="1:7" x14ac:dyDescent="0.25">
      <c r="A2" s="1" t="s">
        <v>119</v>
      </c>
    </row>
    <row r="3" spans="1:7" x14ac:dyDescent="0.25">
      <c r="A3" t="s">
        <v>75</v>
      </c>
    </row>
    <row r="4" spans="1:7" x14ac:dyDescent="0.25">
      <c r="A4" s="13"/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</row>
    <row r="5" spans="1:7" x14ac:dyDescent="0.25">
      <c r="A5" t="s">
        <v>114</v>
      </c>
      <c r="B5" s="8">
        <f>'2'!B6/'2'!B7</f>
        <v>0.34225363272696313</v>
      </c>
      <c r="C5" s="8" t="e">
        <f>'2'!C6/'2'!C7</f>
        <v>#DIV/0!</v>
      </c>
      <c r="D5" s="8">
        <f>'2'!D6/'2'!D7</f>
        <v>0.16977414981242878</v>
      </c>
      <c r="E5" s="8">
        <f>'2'!E6/'2'!E7</f>
        <v>0.33352021266620968</v>
      </c>
      <c r="F5" s="8">
        <f>'2'!F6/'2'!F7</f>
        <v>0.20226655412973885</v>
      </c>
      <c r="G5" s="8">
        <f>'2'!G6/'2'!G7</f>
        <v>0.22679341576614168</v>
      </c>
    </row>
    <row r="6" spans="1:7" x14ac:dyDescent="0.25">
      <c r="A6" t="s">
        <v>72</v>
      </c>
      <c r="B6" s="8">
        <f>'2'!B26/'2'!B12</f>
        <v>0.82684428696502787</v>
      </c>
      <c r="C6" s="8" t="e">
        <f>'2'!C26/'2'!C12</f>
        <v>#DIV/0!</v>
      </c>
      <c r="D6" s="8">
        <f>'2'!D26/'2'!D12</f>
        <v>0.4912038948420045</v>
      </c>
      <c r="E6" s="8">
        <f>'2'!E26/'2'!E12</f>
        <v>0.77191360835230727</v>
      </c>
      <c r="F6" s="8">
        <f>'2'!F26/'2'!F12</f>
        <v>0.64940659694048941</v>
      </c>
      <c r="G6" s="8">
        <f>'2'!G26/'2'!G12</f>
        <v>0.69007503912342782</v>
      </c>
    </row>
    <row r="7" spans="1:7" x14ac:dyDescent="0.25">
      <c r="A7" t="s">
        <v>73</v>
      </c>
      <c r="B7" s="8">
        <f>'2'!B36/'2'!B12</f>
        <v>0.38587494008222101</v>
      </c>
      <c r="C7" s="8" t="e">
        <f>'2'!C36/'2'!C12</f>
        <v>#DIV/0!</v>
      </c>
      <c r="D7" s="8">
        <f>'2'!D36/'2'!D12</f>
        <v>3.6622946209909517E-2</v>
      </c>
      <c r="E7" s="8">
        <f>'2'!E36/'2'!E12</f>
        <v>0.13522979358074189</v>
      </c>
      <c r="F7" s="8">
        <f>'2'!F36/'2'!F12</f>
        <v>0.39860702016963151</v>
      </c>
      <c r="G7" s="8">
        <f>'2'!G36/'2'!G12</f>
        <v>0.31241503096586737</v>
      </c>
    </row>
    <row r="8" spans="1:7" x14ac:dyDescent="0.25">
      <c r="A8" t="s">
        <v>115</v>
      </c>
      <c r="B8" s="8">
        <f>'2'!B36/'1'!B24</f>
        <v>1.9632682808725942E-2</v>
      </c>
      <c r="C8" s="8">
        <f>'2'!C36/'1'!C24</f>
        <v>0</v>
      </c>
      <c r="D8" s="8">
        <f>'2'!D36/'1'!D24</f>
        <v>7.5074814680420234E-4</v>
      </c>
      <c r="E8" s="8">
        <f>'2'!E36/'1'!E24</f>
        <v>3.9224150380177706E-3</v>
      </c>
      <c r="F8" s="8">
        <f>'2'!F36/'1'!F24</f>
        <v>9.5436703643680832E-3</v>
      </c>
      <c r="G8" s="8">
        <f>'2'!G36/'1'!G24</f>
        <v>8.2567086767422072E-3</v>
      </c>
    </row>
    <row r="9" spans="1:7" x14ac:dyDescent="0.25">
      <c r="A9" t="s">
        <v>116</v>
      </c>
      <c r="B9" s="8">
        <f>'2'!B36/'1'!B45</f>
        <v>7.8495728209680177E-2</v>
      </c>
      <c r="C9" s="8">
        <f>'2'!C36/'1'!C45</f>
        <v>0</v>
      </c>
      <c r="D9" s="8">
        <f>'2'!D36/'1'!D45</f>
        <v>6.0736804332905577E-3</v>
      </c>
      <c r="E9" s="8">
        <f>'2'!E36/'1'!E45</f>
        <v>4.8733871442758946E-2</v>
      </c>
      <c r="F9" s="8">
        <f>'2'!F36/'1'!F45</f>
        <v>0.10657941819312253</v>
      </c>
      <c r="G9" s="8">
        <f>'2'!G36/'1'!G45</f>
        <v>7.4178992932139184E-2</v>
      </c>
    </row>
    <row r="10" spans="1:7" x14ac:dyDescent="0.25">
      <c r="A10" t="s">
        <v>74</v>
      </c>
    </row>
    <row r="11" spans="1:7" x14ac:dyDescent="0.25">
      <c r="A11" t="s">
        <v>117</v>
      </c>
      <c r="C11" s="11">
        <v>0.18920000000000001</v>
      </c>
      <c r="D11" s="11">
        <v>0.15359999999999999</v>
      </c>
      <c r="F11" s="11">
        <v>9.2799999999999994E-2</v>
      </c>
      <c r="G11" s="11">
        <v>9.7600000000000006E-2</v>
      </c>
    </row>
    <row r="12" spans="1:7" x14ac:dyDescent="0.25">
      <c r="A12" t="s">
        <v>118</v>
      </c>
      <c r="B12" s="12">
        <f>'1'!B16/'1'!B28</f>
        <v>1.9028787863971008</v>
      </c>
      <c r="C12" s="10">
        <v>1.22</v>
      </c>
      <c r="D12" s="10">
        <v>1.37</v>
      </c>
      <c r="E12" s="12">
        <f>'1'!E16/'1'!E28</f>
        <v>1.4010564660867999</v>
      </c>
      <c r="F12" s="10">
        <v>1.57</v>
      </c>
      <c r="G12" s="10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2018-06-10T04:29:57Z</dcterms:created>
  <dcterms:modified xsi:type="dcterms:W3CDTF">2020-04-13T06:48:24Z</dcterms:modified>
</cp:coreProperties>
</file>