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3" l="1"/>
  <c r="I38" i="3" l="1"/>
  <c r="I25" i="3"/>
  <c r="I36" i="2"/>
  <c r="I35" i="2"/>
  <c r="I32" i="2"/>
  <c r="I25" i="2"/>
  <c r="I13" i="2"/>
  <c r="I23" i="1"/>
  <c r="I31" i="3" l="1"/>
  <c r="I17" i="3"/>
  <c r="I6" i="3"/>
  <c r="I26" i="2"/>
  <c r="I6" i="2"/>
  <c r="I5" i="2" s="1"/>
  <c r="I34" i="1"/>
  <c r="I26" i="1"/>
  <c r="I24" i="1" s="1"/>
  <c r="I16" i="1"/>
  <c r="I13" i="1"/>
  <c r="I9" i="1"/>
  <c r="I6" i="1"/>
  <c r="I5" i="3" l="1"/>
  <c r="I35" i="3" s="1"/>
  <c r="I5" i="1"/>
  <c r="G5" i="4"/>
  <c r="I44" i="1"/>
  <c r="I31" i="2" l="1"/>
  <c r="G7" i="4" s="1"/>
  <c r="G6" i="4"/>
  <c r="G9" i="4" l="1"/>
  <c r="G8" i="4"/>
  <c r="H25" i="3"/>
  <c r="F25" i="3"/>
  <c r="G25" i="3"/>
  <c r="B25" i="3"/>
  <c r="C25" i="3"/>
  <c r="D25" i="3"/>
  <c r="E25" i="3"/>
  <c r="C31" i="3"/>
  <c r="D31" i="3"/>
  <c r="E31" i="3"/>
  <c r="F31" i="3"/>
  <c r="G31" i="3"/>
  <c r="H31" i="3"/>
  <c r="B31" i="3"/>
  <c r="C17" i="3"/>
  <c r="D17" i="3"/>
  <c r="E17" i="3"/>
  <c r="F17" i="3"/>
  <c r="G17" i="3"/>
  <c r="H17" i="3"/>
  <c r="B17" i="3"/>
  <c r="C6" i="3"/>
  <c r="D6" i="3"/>
  <c r="E6" i="3"/>
  <c r="F6" i="3"/>
  <c r="G6" i="3"/>
  <c r="H6" i="3"/>
  <c r="B6" i="3"/>
  <c r="C26" i="2"/>
  <c r="D26" i="2"/>
  <c r="E26" i="2"/>
  <c r="F26" i="2"/>
  <c r="G26" i="2"/>
  <c r="H26" i="2"/>
  <c r="B26" i="2"/>
  <c r="C32" i="2"/>
  <c r="D32" i="2"/>
  <c r="E32" i="2"/>
  <c r="F32" i="2"/>
  <c r="G32" i="2"/>
  <c r="H32" i="2"/>
  <c r="B32" i="2"/>
  <c r="C13" i="2"/>
  <c r="D13" i="2"/>
  <c r="E13" i="2"/>
  <c r="F13" i="2"/>
  <c r="G13" i="2"/>
  <c r="H13" i="2"/>
  <c r="B13" i="2"/>
  <c r="C6" i="2"/>
  <c r="C5" i="2" s="1"/>
  <c r="D6" i="2"/>
  <c r="D5" i="2" s="1"/>
  <c r="E6" i="2"/>
  <c r="E5" i="2" s="1"/>
  <c r="F6" i="2"/>
  <c r="F5" i="2" s="1"/>
  <c r="G6" i="2"/>
  <c r="G5" i="2" s="1"/>
  <c r="H6" i="2"/>
  <c r="H5" i="2" s="1"/>
  <c r="B6" i="2"/>
  <c r="B5" i="2" s="1"/>
  <c r="C16" i="1"/>
  <c r="D16" i="1"/>
  <c r="E16" i="1"/>
  <c r="F16" i="1"/>
  <c r="G16" i="1"/>
  <c r="H16" i="1"/>
  <c r="B16" i="1"/>
  <c r="C13" i="1"/>
  <c r="D13" i="1"/>
  <c r="E13" i="1"/>
  <c r="F13" i="1"/>
  <c r="G13" i="1"/>
  <c r="H13" i="1"/>
  <c r="B13" i="1"/>
  <c r="C9" i="1"/>
  <c r="D9" i="1"/>
  <c r="E9" i="1"/>
  <c r="F9" i="1"/>
  <c r="G9" i="1"/>
  <c r="H9" i="1"/>
  <c r="B9" i="1"/>
  <c r="C6" i="1"/>
  <c r="D6" i="1"/>
  <c r="E6" i="1"/>
  <c r="F6" i="1"/>
  <c r="G6" i="1"/>
  <c r="H6" i="1"/>
  <c r="B6" i="1"/>
  <c r="C26" i="1"/>
  <c r="C24" i="1" s="1"/>
  <c r="D26" i="1"/>
  <c r="D24" i="1" s="1"/>
  <c r="E26" i="1"/>
  <c r="E24" i="1" s="1"/>
  <c r="F26" i="1"/>
  <c r="F24" i="1" s="1"/>
  <c r="G26" i="1"/>
  <c r="G24" i="1" s="1"/>
  <c r="H26" i="1"/>
  <c r="H24" i="1" s="1"/>
  <c r="B26" i="1"/>
  <c r="B24" i="1" s="1"/>
  <c r="C34" i="1"/>
  <c r="C44" i="1" s="1"/>
  <c r="D34" i="1"/>
  <c r="E34" i="1"/>
  <c r="F34" i="1"/>
  <c r="G34" i="1"/>
  <c r="H34" i="1"/>
  <c r="B34" i="1"/>
  <c r="G23" i="1" l="1"/>
  <c r="B44" i="1"/>
  <c r="B23" i="1"/>
  <c r="G25" i="2"/>
  <c r="C25" i="2"/>
  <c r="C31" i="2" s="1"/>
  <c r="C35" i="2" s="1"/>
  <c r="C36" i="2" s="1"/>
  <c r="F25" i="2"/>
  <c r="D6" i="4" s="1"/>
  <c r="H5" i="3"/>
  <c r="H39" i="3" s="1"/>
  <c r="G5" i="3"/>
  <c r="G39" i="3" s="1"/>
  <c r="E5" i="3"/>
  <c r="E39" i="3" s="1"/>
  <c r="F31" i="2"/>
  <c r="B25" i="2"/>
  <c r="B31" i="2" s="1"/>
  <c r="B35" i="2" s="1"/>
  <c r="B36" i="2" s="1"/>
  <c r="E25" i="2"/>
  <c r="H25" i="2"/>
  <c r="D25" i="2"/>
  <c r="F5" i="4"/>
  <c r="B5" i="4"/>
  <c r="E5" i="4"/>
  <c r="C5" i="4"/>
  <c r="D5" i="4"/>
  <c r="F44" i="1"/>
  <c r="E44" i="1"/>
  <c r="H44" i="1"/>
  <c r="D44" i="1"/>
  <c r="G44" i="1"/>
  <c r="B5" i="1"/>
  <c r="B5" i="3"/>
  <c r="B39" i="3" s="1"/>
  <c r="C5" i="3"/>
  <c r="C39" i="3" s="1"/>
  <c r="C23" i="1"/>
  <c r="C5" i="1"/>
  <c r="D5" i="3"/>
  <c r="D23" i="1"/>
  <c r="D5" i="1"/>
  <c r="F5" i="3"/>
  <c r="E23" i="1"/>
  <c r="E5" i="1"/>
  <c r="F23" i="1"/>
  <c r="F5" i="1"/>
  <c r="G5" i="1"/>
  <c r="H23" i="1"/>
  <c r="H5" i="1"/>
  <c r="E31" i="2" l="1"/>
  <c r="C6" i="4"/>
  <c r="G31" i="2"/>
  <c r="E6" i="4"/>
  <c r="D31" i="2"/>
  <c r="D35" i="2" s="1"/>
  <c r="B7" i="4" s="1"/>
  <c r="B6" i="4"/>
  <c r="H31" i="2"/>
  <c r="F6" i="4"/>
  <c r="E35" i="3"/>
  <c r="E38" i="3" s="1"/>
  <c r="H35" i="3"/>
  <c r="H38" i="3" s="1"/>
  <c r="B35" i="3"/>
  <c r="B38" i="3" s="1"/>
  <c r="G35" i="3"/>
  <c r="G38" i="3" s="1"/>
  <c r="F35" i="3"/>
  <c r="F38" i="3" s="1"/>
  <c r="F39" i="3"/>
  <c r="D35" i="3"/>
  <c r="D38" i="3" s="1"/>
  <c r="D39" i="3"/>
  <c r="F35" i="2"/>
  <c r="D7" i="4" s="1"/>
  <c r="E35" i="2"/>
  <c r="C7" i="4" s="1"/>
  <c r="G35" i="2"/>
  <c r="H35" i="2"/>
  <c r="C8" i="4"/>
  <c r="C35" i="3"/>
  <c r="C38" i="3" s="1"/>
  <c r="F8" i="4" l="1"/>
  <c r="F7" i="4"/>
  <c r="E8" i="4"/>
  <c r="E7" i="4"/>
  <c r="D36" i="2"/>
  <c r="B9" i="4"/>
  <c r="G36" i="2"/>
  <c r="E9" i="4"/>
  <c r="F36" i="2"/>
  <c r="D9" i="4"/>
  <c r="E36" i="2"/>
  <c r="C9" i="4"/>
  <c r="F9" i="4"/>
  <c r="D8" i="4"/>
  <c r="B8" i="4"/>
</calcChain>
</file>

<file path=xl/sharedStrings.xml><?xml version="1.0" encoding="utf-8"?>
<sst xmlns="http://schemas.openxmlformats.org/spreadsheetml/2006/main" count="128" uniqueCount="122">
  <si>
    <t>Cash</t>
  </si>
  <si>
    <t>In hand (including foreign currencies)</t>
  </si>
  <si>
    <t>Balance with BB and its agent bank including FCs</t>
  </si>
  <si>
    <t>In Bangladesh</t>
  </si>
  <si>
    <t>Outside Bangladesh</t>
  </si>
  <si>
    <t>Investments</t>
  </si>
  <si>
    <t>Government</t>
  </si>
  <si>
    <t>Others</t>
  </si>
  <si>
    <t>Bills purchased and discounted</t>
  </si>
  <si>
    <t>Other assets</t>
  </si>
  <si>
    <t>Liabilities</t>
  </si>
  <si>
    <t>Current / Al-wadeeah current deposits</t>
  </si>
  <si>
    <t>Bills payable</t>
  </si>
  <si>
    <t>Savings bank / Mudaraba savings deposits</t>
  </si>
  <si>
    <t>Term deposits / Mudaraba term deposits</t>
  </si>
  <si>
    <t>Bearer certificate of deposit</t>
  </si>
  <si>
    <t>Other deposits</t>
  </si>
  <si>
    <t>Other liabilities</t>
  </si>
  <si>
    <t>Paid-up capital</t>
  </si>
  <si>
    <t>Share premium</t>
  </si>
  <si>
    <t>Minority Interest</t>
  </si>
  <si>
    <t>Statutory reserve</t>
  </si>
  <si>
    <t>Revaluation gain / loss on investments</t>
  </si>
  <si>
    <t>Revaluation reserve</t>
  </si>
  <si>
    <t>Foreign currency translation gain/loss</t>
  </si>
  <si>
    <t>General reserve</t>
  </si>
  <si>
    <t>Surplus in profit and loss account / Retained earnings</t>
  </si>
  <si>
    <t>Interest income / profit on investments</t>
  </si>
  <si>
    <t>Interest / profit paid on deposits, borrowings, etc</t>
  </si>
  <si>
    <t>Investment income</t>
  </si>
  <si>
    <t>Commission, exchange and brokerage</t>
  </si>
  <si>
    <t>Other operating income</t>
  </si>
  <si>
    <t>Salaries and allowances</t>
  </si>
  <si>
    <t>Rent, taxes, insurance, electricity, etc.</t>
  </si>
  <si>
    <t>Legal expenses</t>
  </si>
  <si>
    <t>Postage, stamp, telecommunication, etc.</t>
  </si>
  <si>
    <t>Stationery, printing, advertisements, etc.</t>
  </si>
  <si>
    <t>Managing Director’s salary and fees</t>
  </si>
  <si>
    <t>Directors’ fees</t>
  </si>
  <si>
    <t>Auditors’ fees</t>
  </si>
  <si>
    <t>Charges on loan losses</t>
  </si>
  <si>
    <t>Depreciation and repair of Bank’s assets</t>
  </si>
  <si>
    <t>Other expenses</t>
  </si>
  <si>
    <t>Provision for loans &amp; advances</t>
  </si>
  <si>
    <t>Provision for diminution in value of investments</t>
  </si>
  <si>
    <t>Provision for impairment of client margin loan</t>
  </si>
  <si>
    <t>Other provisions</t>
  </si>
  <si>
    <t>Current tax</t>
  </si>
  <si>
    <t>Deferred tax</t>
  </si>
  <si>
    <t>Interest receipts in cash</t>
  </si>
  <si>
    <t>Interest payments</t>
  </si>
  <si>
    <t>Dividend receipts</t>
  </si>
  <si>
    <t>Fees and commission receipts in cash</t>
  </si>
  <si>
    <t>Recoveries of loans previously written 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</si>
  <si>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</si>
  <si>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</si>
  <si>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</si>
  <si>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</si>
  <si>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</si>
  <si>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</si>
  <si>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Purchase of trading securities (Treasury bills)</t>
  </si>
  <si>
    <t>Loans and advances to customers</t>
  </si>
  <si>
    <t>Deposits from other banks / borrowings</t>
  </si>
  <si>
    <t>Deposits from customers</t>
  </si>
  <si>
    <t>Other liabilities account of customers</t>
  </si>
  <si>
    <t>Payments for purchases of securities</t>
  </si>
  <si>
    <t>Purchase of property, plant and equipment</t>
  </si>
  <si>
    <t>Proceeds from sale of property, plant and equipment</t>
  </si>
  <si>
    <t>Payments for Redemption of sub-ordinated bond</t>
  </si>
  <si>
    <t>Dividend paid</t>
  </si>
  <si>
    <t>Effects of exchange rate changes on cash and cash equivalents</t>
  </si>
  <si>
    <t>Debentures</t>
  </si>
  <si>
    <t>Payment against lease obligation</t>
  </si>
  <si>
    <t>Ratio</t>
  </si>
  <si>
    <t>Operating Margin</t>
  </si>
  <si>
    <t>Net Margin</t>
  </si>
  <si>
    <t>Capital to Risk Weighted Assets Ratio</t>
  </si>
  <si>
    <t>Receipts from issue of sub ordinate bond</t>
  </si>
  <si>
    <t>Prime Bank Limited</t>
  </si>
  <si>
    <t>Operating Income</t>
  </si>
  <si>
    <t>Operating Expenses</t>
  </si>
  <si>
    <t>Net assets value per share</t>
  </si>
  <si>
    <t>Shares to calculate NAVPS</t>
  </si>
  <si>
    <t>Earnings per share (par value Taka 10)</t>
  </si>
  <si>
    <t>Shares to Calculate EPS</t>
  </si>
  <si>
    <t>Net Operating Cash Flow Per Share</t>
  </si>
  <si>
    <t>Shares to Calculate NOCFPS</t>
  </si>
  <si>
    <t>Property and Assets</t>
  </si>
  <si>
    <t>Balance with Other Banks and Financial Institutions</t>
  </si>
  <si>
    <t>Money at call and on short notice</t>
  </si>
  <si>
    <t>Loans and Advances/Investments</t>
  </si>
  <si>
    <t>Loans ,cash credit, overdraft etc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</si>
  <si>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</si>
  <si>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</si>
  <si>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</si>
  <si>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</si>
  <si>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</si>
  <si>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</si>
  <si>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</si>
  <si>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</si>
  <si>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Net interest income/net profit on investments</t>
  </si>
  <si>
    <t>Operating profit</t>
  </si>
  <si>
    <t>Total Provisions</t>
  </si>
  <si>
    <t>Profit Before Taxation</t>
  </si>
  <si>
    <t>Provision for Taxation</t>
  </si>
  <si>
    <t>Net Profit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</si>
  <si>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</si>
  <si>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</si>
  <si>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</si>
  <si>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</si>
  <si>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</si>
  <si>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</si>
  <si>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</si>
  <si>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As at 31 December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</si>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</sst>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10" fontId="0" fillId="0" borderId="0" xfId="1" applyNumberFormat="1" applyFont="1"/>
    <xf numFmtId="164" fontId="1" fillId="0" borderId="0" xfId="2" applyNumberFormat="1" applyFon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2" fontId="1" fillId="0" borderId="0" xfId="0" applyNumberFormat="1" applyFont="1"/>
    <xf numFmtId="0" fontId="1" fillId="0" borderId="2" xfId="0" applyFont="1" applyBorder="1"/>
    <xf numFmtId="0" fontId="5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xSplit="1" ySplit="4" topLeftCell="H26" activePane="bottomRight" state="frozen"/>
      <selection pane="topRight" activeCell="B1" sqref="B1"/>
      <selection pane="bottomLeft" activeCell="A4" sqref="A4"/>
      <selection pane="bottomRight" activeCell="I24" sqref="I24"/>
    </sheetView>
  </sheetViews>
  <sheetFormatPr defaultRowHeight="15" x14ac:dyDescent="0.25"/>
  <cols>
    <col min="1" max="1" width="50.140625" bestFit="1" customWidth="1"/>
    <col min="2" max="3" width="15.7109375" bestFit="1" customWidth="1"/>
    <col min="4" max="9" width="16.85546875" bestFit="1" customWidth="1"/>
  </cols>
  <sheetData>
    <row r="1" spans="1:9" x14ac:dyDescent="0.25">
      <c r="A1" s="1" t="s">
        <v>78</v>
      </c>
    </row>
    <row r="2" spans="1:9" x14ac:dyDescent="0.25">
      <c r="A2" s="1" t="s">
        <v>119</v>
      </c>
    </row>
    <row r="3" spans="1:9" x14ac:dyDescent="0.25">
      <c r="A3" s="17" t="s">
        <v>113</v>
      </c>
    </row>
    <row r="4" spans="1:9" x14ac:dyDescent="0.25">
      <c r="B4" s="10">
        <v>2011</v>
      </c>
      <c r="C4" s="10">
        <v>2012</v>
      </c>
      <c r="D4" s="10">
        <v>2013</v>
      </c>
      <c r="E4" s="10">
        <v>2014</v>
      </c>
      <c r="F4" s="10">
        <v>2015</v>
      </c>
      <c r="G4" s="10">
        <v>2016</v>
      </c>
      <c r="H4" s="10">
        <v>2017</v>
      </c>
      <c r="I4">
        <v>2018</v>
      </c>
    </row>
    <row r="5" spans="1:9" x14ac:dyDescent="0.25">
      <c r="A5" s="11" t="s">
        <v>87</v>
      </c>
      <c r="B5" s="4">
        <f t="shared" ref="B5:I5" si="0">B21+B20+B19+B16+B13+B12+B9+B6</f>
        <v>199950493482</v>
      </c>
      <c r="C5" s="4">
        <f t="shared" si="0"/>
        <v>238169049276</v>
      </c>
      <c r="D5" s="4">
        <f t="shared" si="0"/>
        <v>245507032559</v>
      </c>
      <c r="E5" s="4">
        <f t="shared" si="0"/>
        <v>256349329133</v>
      </c>
      <c r="F5" s="4">
        <f t="shared" si="0"/>
        <v>253474396524</v>
      </c>
      <c r="G5" s="4">
        <f t="shared" si="0"/>
        <v>273177965566</v>
      </c>
      <c r="H5" s="4">
        <f t="shared" si="0"/>
        <v>282394940987</v>
      </c>
      <c r="I5" s="4">
        <f t="shared" si="0"/>
        <v>295011325205</v>
      </c>
    </row>
    <row r="6" spans="1:9" x14ac:dyDescent="0.25">
      <c r="A6" s="12" t="s">
        <v>0</v>
      </c>
      <c r="B6" s="4">
        <f>SUM(B7:B8)</f>
        <v>13496676944</v>
      </c>
      <c r="C6" s="4">
        <f t="shared" ref="C6:I6" si="1">SUM(C7:C8)</f>
        <v>16187166252</v>
      </c>
      <c r="D6" s="4">
        <f t="shared" si="1"/>
        <v>17664704176</v>
      </c>
      <c r="E6" s="4">
        <f t="shared" si="1"/>
        <v>17559775281</v>
      </c>
      <c r="F6" s="4">
        <f t="shared" si="1"/>
        <v>17517520764</v>
      </c>
      <c r="G6" s="4">
        <f t="shared" si="1"/>
        <v>17785788149</v>
      </c>
      <c r="H6" s="4">
        <f t="shared" si="1"/>
        <v>18113625948</v>
      </c>
      <c r="I6" s="4">
        <f t="shared" si="1"/>
        <v>17672021646</v>
      </c>
    </row>
    <row r="7" spans="1:9" x14ac:dyDescent="0.25">
      <c r="A7" s="2" t="s">
        <v>1</v>
      </c>
      <c r="B7" s="3">
        <v>1464103675</v>
      </c>
      <c r="C7" s="3">
        <v>2069226315</v>
      </c>
      <c r="D7" s="3">
        <v>2705924415</v>
      </c>
      <c r="E7" s="3">
        <v>2365051461</v>
      </c>
      <c r="F7" s="3">
        <v>2447641587</v>
      </c>
      <c r="G7" s="3">
        <v>2772028445</v>
      </c>
      <c r="H7" s="3">
        <v>3140588297</v>
      </c>
      <c r="I7" s="3">
        <v>3132734166</v>
      </c>
    </row>
    <row r="8" spans="1:9" x14ac:dyDescent="0.25">
      <c r="A8" s="2" t="s">
        <v>2</v>
      </c>
      <c r="B8" s="3">
        <v>12032573269</v>
      </c>
      <c r="C8" s="3">
        <v>14117939937</v>
      </c>
      <c r="D8" s="3">
        <v>14958779761</v>
      </c>
      <c r="E8" s="3">
        <v>15194723820</v>
      </c>
      <c r="F8" s="3">
        <v>15069879177</v>
      </c>
      <c r="G8" s="3">
        <v>15013759704</v>
      </c>
      <c r="H8" s="3">
        <v>14973037651</v>
      </c>
      <c r="I8" s="3">
        <v>14539287480</v>
      </c>
    </row>
    <row r="9" spans="1:9" x14ac:dyDescent="0.25">
      <c r="A9" s="13" t="s">
        <v>88</v>
      </c>
      <c r="B9" s="4">
        <f>SUM(B10:B11)</f>
        <v>1516115270</v>
      </c>
      <c r="C9" s="4">
        <f t="shared" ref="C9:I9" si="2">SUM(C10:C11)</f>
        <v>1718258959</v>
      </c>
      <c r="D9" s="4">
        <f t="shared" si="2"/>
        <v>1079650746</v>
      </c>
      <c r="E9" s="4">
        <f t="shared" si="2"/>
        <v>1604236605</v>
      </c>
      <c r="F9" s="4">
        <f t="shared" si="2"/>
        <v>2011104968</v>
      </c>
      <c r="G9" s="4">
        <f t="shared" si="2"/>
        <v>7028952037</v>
      </c>
      <c r="H9" s="4">
        <f t="shared" si="2"/>
        <v>10244715711</v>
      </c>
      <c r="I9" s="4">
        <f t="shared" si="2"/>
        <v>13627966224</v>
      </c>
    </row>
    <row r="10" spans="1:9" x14ac:dyDescent="0.25">
      <c r="A10" s="2" t="s">
        <v>3</v>
      </c>
      <c r="B10" s="3">
        <v>377477308</v>
      </c>
      <c r="C10" s="3">
        <v>251534389</v>
      </c>
      <c r="D10" s="3">
        <v>370140473</v>
      </c>
      <c r="E10" s="3">
        <v>272467219</v>
      </c>
      <c r="F10" s="3">
        <v>132673471</v>
      </c>
      <c r="G10" s="3">
        <v>4156407180</v>
      </c>
      <c r="H10" s="3">
        <v>7471466377</v>
      </c>
      <c r="I10" s="3">
        <v>10300411247</v>
      </c>
    </row>
    <row r="11" spans="1:9" x14ac:dyDescent="0.25">
      <c r="A11" s="2" t="s">
        <v>4</v>
      </c>
      <c r="B11" s="3">
        <v>1138637962</v>
      </c>
      <c r="C11" s="3">
        <v>1466724570</v>
      </c>
      <c r="D11" s="3">
        <v>709510273</v>
      </c>
      <c r="E11" s="3">
        <v>1331769386</v>
      </c>
      <c r="F11" s="3">
        <v>1878431497</v>
      </c>
      <c r="G11" s="3">
        <v>2872544857</v>
      </c>
      <c r="H11" s="3">
        <v>2773249334</v>
      </c>
      <c r="I11" s="3">
        <v>3327554977</v>
      </c>
    </row>
    <row r="12" spans="1:9" x14ac:dyDescent="0.25">
      <c r="A12" s="13" t="s">
        <v>89</v>
      </c>
      <c r="B12" s="3"/>
      <c r="C12" s="3">
        <v>0</v>
      </c>
      <c r="D12" s="3">
        <v>0</v>
      </c>
      <c r="E12" s="3">
        <v>0</v>
      </c>
      <c r="F12" s="3">
        <v>420000000</v>
      </c>
      <c r="G12" s="3">
        <v>540000000</v>
      </c>
      <c r="H12" s="3">
        <v>1500000000</v>
      </c>
      <c r="I12" s="3">
        <v>0</v>
      </c>
    </row>
    <row r="13" spans="1:9" x14ac:dyDescent="0.25">
      <c r="A13" s="13" t="s">
        <v>5</v>
      </c>
      <c r="B13" s="4">
        <f>SUM(B14:B15)</f>
        <v>39172298623</v>
      </c>
      <c r="C13" s="4">
        <f t="shared" ref="C13:I13" si="3">SUM(C14:C15)</f>
        <v>48002525877</v>
      </c>
      <c r="D13" s="4">
        <f t="shared" si="3"/>
        <v>58751126485</v>
      </c>
      <c r="E13" s="4">
        <f t="shared" si="3"/>
        <v>74496312013</v>
      </c>
      <c r="F13" s="4">
        <f t="shared" si="3"/>
        <v>64631266714</v>
      </c>
      <c r="G13" s="4">
        <f t="shared" si="3"/>
        <v>50271811995</v>
      </c>
      <c r="H13" s="4">
        <f t="shared" si="3"/>
        <v>25880136163</v>
      </c>
      <c r="I13" s="4">
        <f t="shared" si="3"/>
        <v>27988270781</v>
      </c>
    </row>
    <row r="14" spans="1:9" x14ac:dyDescent="0.25">
      <c r="A14" s="2" t="s">
        <v>6</v>
      </c>
      <c r="B14" s="3">
        <v>34395651805</v>
      </c>
      <c r="C14" s="3">
        <v>44936697967</v>
      </c>
      <c r="D14" s="3">
        <v>56147165851</v>
      </c>
      <c r="E14" s="3">
        <v>70928312066</v>
      </c>
      <c r="F14" s="3">
        <v>61752411722</v>
      </c>
      <c r="G14" s="3">
        <v>47653799061</v>
      </c>
      <c r="H14" s="3">
        <v>23657686975</v>
      </c>
      <c r="I14" s="3">
        <v>24646806239</v>
      </c>
    </row>
    <row r="15" spans="1:9" x14ac:dyDescent="0.25">
      <c r="A15" s="2" t="s">
        <v>7</v>
      </c>
      <c r="B15" s="3">
        <v>4776646818</v>
      </c>
      <c r="C15" s="3">
        <v>3065827910</v>
      </c>
      <c r="D15" s="3">
        <v>2603960634</v>
      </c>
      <c r="E15" s="3">
        <v>3567999947</v>
      </c>
      <c r="F15" s="3">
        <v>2878854992</v>
      </c>
      <c r="G15" s="3">
        <v>2618012934</v>
      </c>
      <c r="H15" s="3">
        <v>2222449188</v>
      </c>
      <c r="I15" s="3">
        <v>3341464542</v>
      </c>
    </row>
    <row r="16" spans="1:9" x14ac:dyDescent="0.25">
      <c r="A16" s="13" t="s">
        <v>90</v>
      </c>
      <c r="B16" s="4">
        <f>SUM(B17:B18)</f>
        <v>138848430008</v>
      </c>
      <c r="C16" s="4">
        <f t="shared" ref="C16:I16" si="4">SUM(C17:C18)</f>
        <v>165042327369</v>
      </c>
      <c r="D16" s="4">
        <f t="shared" si="4"/>
        <v>159009716196</v>
      </c>
      <c r="E16" s="4">
        <f t="shared" si="4"/>
        <v>152719235900</v>
      </c>
      <c r="F16" s="4">
        <f t="shared" si="4"/>
        <v>154871128263</v>
      </c>
      <c r="G16" s="4">
        <f t="shared" si="4"/>
        <v>172489853187</v>
      </c>
      <c r="H16" s="4">
        <f t="shared" si="4"/>
        <v>200619179296</v>
      </c>
      <c r="I16" s="4">
        <f t="shared" si="4"/>
        <v>208195958742</v>
      </c>
    </row>
    <row r="17" spans="1:9" x14ac:dyDescent="0.25">
      <c r="A17" t="s">
        <v>91</v>
      </c>
      <c r="B17" s="3">
        <v>132028898117</v>
      </c>
      <c r="C17" s="3">
        <v>156374907982</v>
      </c>
      <c r="D17" s="3">
        <v>150378169432</v>
      </c>
      <c r="E17" s="3">
        <v>145825411559</v>
      </c>
      <c r="F17" s="3">
        <v>145181210690</v>
      </c>
      <c r="G17" s="3">
        <v>158022379691</v>
      </c>
      <c r="H17" s="3">
        <v>184066239687</v>
      </c>
      <c r="I17" s="3">
        <v>196586141191</v>
      </c>
    </row>
    <row r="18" spans="1:9" x14ac:dyDescent="0.25">
      <c r="A18" s="2" t="s">
        <v>8</v>
      </c>
      <c r="B18" s="3">
        <v>6819531891</v>
      </c>
      <c r="C18" s="3">
        <v>8667419387</v>
      </c>
      <c r="D18" s="3">
        <v>8631546764</v>
      </c>
      <c r="E18" s="3">
        <v>6893824341</v>
      </c>
      <c r="F18" s="3">
        <v>9689917573</v>
      </c>
      <c r="G18" s="3">
        <v>14467473496</v>
      </c>
      <c r="H18" s="3">
        <v>16552939609</v>
      </c>
      <c r="I18" s="3">
        <v>11609817551</v>
      </c>
    </row>
    <row r="19" spans="1:9" x14ac:dyDescent="0.25">
      <c r="A19" s="12" t="s">
        <v>92</v>
      </c>
      <c r="B19" s="3">
        <v>3975458490</v>
      </c>
      <c r="C19" s="3">
        <v>4419804836</v>
      </c>
      <c r="D19" s="3">
        <v>6456759073</v>
      </c>
      <c r="E19" s="3">
        <v>6648653116</v>
      </c>
      <c r="F19" s="3">
        <v>6541317961</v>
      </c>
      <c r="G19" s="3">
        <v>6610488699</v>
      </c>
      <c r="H19" s="3">
        <v>6487041211</v>
      </c>
      <c r="I19" s="3">
        <v>6996504016</v>
      </c>
    </row>
    <row r="20" spans="1:9" x14ac:dyDescent="0.25">
      <c r="A20" s="12" t="s">
        <v>93</v>
      </c>
      <c r="B20" s="3">
        <v>2941514147</v>
      </c>
      <c r="C20" s="3">
        <v>2798965983</v>
      </c>
      <c r="D20" s="3">
        <v>2545075883</v>
      </c>
      <c r="E20" s="3">
        <v>3144775578</v>
      </c>
      <c r="F20" s="3">
        <v>7261557214</v>
      </c>
      <c r="G20" s="3">
        <v>18230570859</v>
      </c>
      <c r="H20" s="3">
        <v>19329742018</v>
      </c>
      <c r="I20" s="3">
        <v>20310103156</v>
      </c>
    </row>
    <row r="21" spans="1:9" x14ac:dyDescent="0.25">
      <c r="A21" s="12" t="s">
        <v>94</v>
      </c>
      <c r="B21" s="3">
        <v>0</v>
      </c>
      <c r="C21" s="3">
        <v>0</v>
      </c>
      <c r="D21" s="3">
        <v>0</v>
      </c>
      <c r="E21" s="3">
        <v>176340640</v>
      </c>
      <c r="F21" s="3">
        <v>220500640</v>
      </c>
      <c r="G21" s="3">
        <v>220500640</v>
      </c>
      <c r="H21" s="3">
        <v>220500640</v>
      </c>
      <c r="I21" s="3">
        <v>220500640</v>
      </c>
    </row>
    <row r="22" spans="1:9" x14ac:dyDescent="0.25">
      <c r="B22" s="3"/>
      <c r="C22" s="3"/>
      <c r="D22" s="3"/>
      <c r="E22" s="3"/>
      <c r="F22" s="3"/>
      <c r="G22" s="3"/>
      <c r="H22" s="3"/>
    </row>
    <row r="23" spans="1:9" x14ac:dyDescent="0.25">
      <c r="A23" s="11" t="s">
        <v>95</v>
      </c>
      <c r="B23" s="4">
        <f>B34+B24-1</f>
        <v>199950493482</v>
      </c>
      <c r="C23" s="4">
        <f>C34+C24</f>
        <v>238169049276</v>
      </c>
      <c r="D23" s="4">
        <f>D34+D24</f>
        <v>245507032559</v>
      </c>
      <c r="E23" s="4">
        <f>E34+E24</f>
        <v>256349329133</v>
      </c>
      <c r="F23" s="4">
        <f>F34+F24</f>
        <v>253474396524</v>
      </c>
      <c r="G23" s="4">
        <f>G34+G24-1</f>
        <v>273177965566</v>
      </c>
      <c r="H23" s="4">
        <f>H34+H24</f>
        <v>282394940987</v>
      </c>
      <c r="I23" s="4">
        <f>I34+I24+4</f>
        <v>295011325205</v>
      </c>
    </row>
    <row r="24" spans="1:9" x14ac:dyDescent="0.25">
      <c r="A24" s="13" t="s">
        <v>10</v>
      </c>
      <c r="B24" s="4">
        <f t="shared" ref="B24:I24" si="5">B33+B26+B25</f>
        <v>180855518268</v>
      </c>
      <c r="C24" s="4">
        <f t="shared" si="5"/>
        <v>217207242100</v>
      </c>
      <c r="D24" s="4">
        <f t="shared" si="5"/>
        <v>222148513233</v>
      </c>
      <c r="E24" s="4">
        <f t="shared" si="5"/>
        <v>231767722976</v>
      </c>
      <c r="F24" s="4">
        <f t="shared" si="5"/>
        <v>226970524576</v>
      </c>
      <c r="G24" s="4">
        <f t="shared" si="5"/>
        <v>247884575221</v>
      </c>
      <c r="H24" s="4">
        <f t="shared" si="5"/>
        <v>257581993223</v>
      </c>
      <c r="I24" s="4">
        <f t="shared" si="5"/>
        <v>268712728913</v>
      </c>
    </row>
    <row r="25" spans="1:9" x14ac:dyDescent="0.25">
      <c r="A25" s="13" t="s">
        <v>96</v>
      </c>
      <c r="B25" s="3">
        <v>10969847805</v>
      </c>
      <c r="C25" s="3">
        <v>21149348118</v>
      </c>
      <c r="D25" s="3">
        <v>4273597629</v>
      </c>
      <c r="E25" s="3">
        <v>8083203317</v>
      </c>
      <c r="F25" s="3">
        <v>10749469636</v>
      </c>
      <c r="G25" s="3">
        <v>16596719762</v>
      </c>
      <c r="H25" s="3">
        <v>22137997510</v>
      </c>
      <c r="I25" s="3">
        <v>33944516693</v>
      </c>
    </row>
    <row r="26" spans="1:9" x14ac:dyDescent="0.25">
      <c r="A26" s="13" t="s">
        <v>97</v>
      </c>
      <c r="B26" s="4">
        <f>SUM(B27:B32)</f>
        <v>159815720972</v>
      </c>
      <c r="C26" s="4">
        <f t="shared" ref="C26:I26" si="6">SUM(C27:C32)</f>
        <v>181962419850</v>
      </c>
      <c r="D26" s="4">
        <f t="shared" si="6"/>
        <v>201810693554</v>
      </c>
      <c r="E26" s="4">
        <f t="shared" si="6"/>
        <v>204803516780</v>
      </c>
      <c r="F26" s="4">
        <f t="shared" si="6"/>
        <v>194814548701</v>
      </c>
      <c r="G26" s="4">
        <f t="shared" si="6"/>
        <v>197835262094</v>
      </c>
      <c r="H26" s="4">
        <f t="shared" si="6"/>
        <v>199000297170</v>
      </c>
      <c r="I26" s="4">
        <f t="shared" si="6"/>
        <v>197493429221</v>
      </c>
    </row>
    <row r="27" spans="1:9" x14ac:dyDescent="0.25">
      <c r="A27" s="2" t="s">
        <v>11</v>
      </c>
      <c r="B27" s="3">
        <v>23628852206</v>
      </c>
      <c r="C27" s="3">
        <v>27294077412</v>
      </c>
      <c r="D27" s="3">
        <v>26525056611</v>
      </c>
      <c r="E27" s="3">
        <v>27556891987</v>
      </c>
      <c r="F27" s="3">
        <v>28225121254</v>
      </c>
      <c r="G27" s="3">
        <v>31868669008</v>
      </c>
      <c r="H27" s="3">
        <v>33182700323</v>
      </c>
      <c r="I27" s="3">
        <v>32720490917</v>
      </c>
    </row>
    <row r="28" spans="1:9" x14ac:dyDescent="0.25">
      <c r="A28" s="2" t="s">
        <v>12</v>
      </c>
      <c r="B28" s="3">
        <v>2992596076</v>
      </c>
      <c r="C28" s="3">
        <v>3421438111</v>
      </c>
      <c r="D28" s="3">
        <v>2081417055</v>
      </c>
      <c r="E28" s="3">
        <v>2942889234</v>
      </c>
      <c r="F28" s="3">
        <v>2387277687</v>
      </c>
      <c r="G28" s="3">
        <v>5168363915</v>
      </c>
      <c r="H28" s="3">
        <v>4212571458</v>
      </c>
      <c r="I28" s="3">
        <v>3045875590</v>
      </c>
    </row>
    <row r="29" spans="1:9" x14ac:dyDescent="0.25">
      <c r="A29" s="2" t="s">
        <v>13</v>
      </c>
      <c r="B29" s="3">
        <v>17943888911</v>
      </c>
      <c r="C29" s="3">
        <v>19188831632</v>
      </c>
      <c r="D29" s="3">
        <v>21125908174</v>
      </c>
      <c r="E29" s="3">
        <v>25106122963</v>
      </c>
      <c r="F29" s="3">
        <v>30713923933</v>
      </c>
      <c r="G29" s="3">
        <v>35628622433</v>
      </c>
      <c r="H29" s="3">
        <v>38397699341</v>
      </c>
      <c r="I29" s="3">
        <v>41478074475</v>
      </c>
    </row>
    <row r="30" spans="1:9" x14ac:dyDescent="0.25">
      <c r="A30" s="2" t="s">
        <v>14</v>
      </c>
      <c r="B30" s="3">
        <v>115250383779</v>
      </c>
      <c r="C30" s="3">
        <v>132058072695</v>
      </c>
      <c r="D30" s="3">
        <v>152078311714</v>
      </c>
      <c r="E30" s="3">
        <v>149197612596</v>
      </c>
      <c r="F30" s="3">
        <v>133488225827</v>
      </c>
      <c r="G30" s="3">
        <v>125169606738</v>
      </c>
      <c r="H30" s="3">
        <v>123207326048</v>
      </c>
      <c r="I30" s="3">
        <v>120248988239</v>
      </c>
    </row>
    <row r="31" spans="1:9" x14ac:dyDescent="0.25">
      <c r="A31" s="2" t="s">
        <v>15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spans="1:9" x14ac:dyDescent="0.25">
      <c r="A32" s="2" t="s">
        <v>16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</row>
    <row r="33" spans="1:9" x14ac:dyDescent="0.25">
      <c r="A33" s="13" t="s">
        <v>98</v>
      </c>
      <c r="B33" s="3">
        <v>10069949491</v>
      </c>
      <c r="C33" s="3">
        <v>14095474132</v>
      </c>
      <c r="D33" s="3">
        <v>16064222050</v>
      </c>
      <c r="E33" s="3">
        <v>18881002879</v>
      </c>
      <c r="F33" s="3">
        <v>21406506239</v>
      </c>
      <c r="G33" s="3">
        <v>33452593365</v>
      </c>
      <c r="H33" s="3">
        <v>36443698543</v>
      </c>
      <c r="I33" s="3">
        <v>37274782999</v>
      </c>
    </row>
    <row r="34" spans="1:9" x14ac:dyDescent="0.25">
      <c r="A34" s="13" t="s">
        <v>99</v>
      </c>
      <c r="B34" s="4">
        <f t="shared" ref="B34:I34" si="7">SUM(B35:B43)</f>
        <v>19094975215</v>
      </c>
      <c r="C34" s="4">
        <f t="shared" si="7"/>
        <v>20961807176</v>
      </c>
      <c r="D34" s="4">
        <f t="shared" si="7"/>
        <v>23358519326</v>
      </c>
      <c r="E34" s="4">
        <f t="shared" si="7"/>
        <v>24581606157</v>
      </c>
      <c r="F34" s="4">
        <f t="shared" si="7"/>
        <v>26503871948</v>
      </c>
      <c r="G34" s="4">
        <f t="shared" si="7"/>
        <v>25293390346</v>
      </c>
      <c r="H34" s="4">
        <f t="shared" si="7"/>
        <v>24812947764</v>
      </c>
      <c r="I34" s="4">
        <f t="shared" si="7"/>
        <v>26298596288</v>
      </c>
    </row>
    <row r="35" spans="1:9" x14ac:dyDescent="0.25">
      <c r="A35" s="2" t="s">
        <v>18</v>
      </c>
      <c r="B35" s="3">
        <v>7798095580</v>
      </c>
      <c r="C35" s="3">
        <v>9357714690</v>
      </c>
      <c r="D35" s="3">
        <v>10293486160</v>
      </c>
      <c r="E35" s="3">
        <v>10293486160</v>
      </c>
      <c r="F35" s="3">
        <v>10293486160</v>
      </c>
      <c r="G35" s="3">
        <v>10293486160</v>
      </c>
      <c r="H35" s="3">
        <v>10293486160</v>
      </c>
      <c r="I35" s="3">
        <v>11322834770</v>
      </c>
    </row>
    <row r="36" spans="1:9" x14ac:dyDescent="0.25">
      <c r="A36" s="2" t="s">
        <v>19</v>
      </c>
      <c r="B36" s="3">
        <v>2241230396</v>
      </c>
      <c r="C36" s="3">
        <v>2241230396</v>
      </c>
      <c r="D36" s="3">
        <v>2241230396</v>
      </c>
      <c r="E36" s="3">
        <v>2241230396</v>
      </c>
      <c r="F36" s="3">
        <v>2241230396</v>
      </c>
      <c r="G36" s="3">
        <v>2241230396</v>
      </c>
      <c r="H36" s="3">
        <v>2241230396</v>
      </c>
      <c r="I36" s="3">
        <v>1211881786</v>
      </c>
    </row>
    <row r="37" spans="1:9" x14ac:dyDescent="0.25">
      <c r="A37" s="2" t="s">
        <v>20</v>
      </c>
      <c r="B37" s="3">
        <v>0</v>
      </c>
      <c r="C37" s="3">
        <v>67</v>
      </c>
      <c r="D37" s="3">
        <v>65</v>
      </c>
      <c r="E37" s="3">
        <v>60</v>
      </c>
      <c r="F37" s="3">
        <v>60</v>
      </c>
      <c r="G37" s="3">
        <v>60</v>
      </c>
      <c r="H37" s="3">
        <v>61</v>
      </c>
      <c r="I37">
        <v>63</v>
      </c>
    </row>
    <row r="38" spans="1:9" x14ac:dyDescent="0.25">
      <c r="A38" s="2" t="s">
        <v>21</v>
      </c>
      <c r="B38" s="3">
        <v>5772509105</v>
      </c>
      <c r="C38" s="3">
        <v>6839527566</v>
      </c>
      <c r="D38" s="3">
        <v>7528626614</v>
      </c>
      <c r="E38" s="3">
        <v>8184646579</v>
      </c>
      <c r="F38" s="3">
        <v>8735049935</v>
      </c>
      <c r="G38" s="3">
        <v>9204058242</v>
      </c>
      <c r="H38" s="3">
        <v>9565853177</v>
      </c>
      <c r="I38" s="3">
        <v>10353413584</v>
      </c>
    </row>
    <row r="39" spans="1:9" x14ac:dyDescent="0.25">
      <c r="A39" s="2" t="s">
        <v>22</v>
      </c>
      <c r="B39" s="3">
        <v>243159736</v>
      </c>
      <c r="C39" s="3">
        <v>42034865</v>
      </c>
      <c r="D39" s="3">
        <v>135671362</v>
      </c>
      <c r="E39" s="3">
        <v>461794800</v>
      </c>
      <c r="F39" s="3">
        <v>1833805066</v>
      </c>
      <c r="G39" s="3">
        <v>53313727</v>
      </c>
      <c r="H39" s="3">
        <v>55285288</v>
      </c>
      <c r="I39" s="3">
        <v>71798624</v>
      </c>
    </row>
    <row r="40" spans="1:9" x14ac:dyDescent="0.25">
      <c r="A40" s="2" t="s">
        <v>23</v>
      </c>
      <c r="B40" s="3">
        <v>251603567</v>
      </c>
      <c r="C40" s="3">
        <v>251603567</v>
      </c>
      <c r="D40" s="3">
        <v>1511486306</v>
      </c>
      <c r="E40" s="3">
        <v>1503518556</v>
      </c>
      <c r="F40" s="3">
        <v>1511411431</v>
      </c>
      <c r="G40" s="3">
        <v>1506285073</v>
      </c>
      <c r="H40" s="3">
        <v>1496759104</v>
      </c>
      <c r="I40" s="3">
        <v>1496759104</v>
      </c>
    </row>
    <row r="41" spans="1:9" x14ac:dyDescent="0.25">
      <c r="A41" s="2" t="s">
        <v>24</v>
      </c>
      <c r="B41" s="3">
        <v>8694724</v>
      </c>
      <c r="C41" s="3">
        <v>4510188</v>
      </c>
      <c r="D41" s="3">
        <v>3646693</v>
      </c>
      <c r="E41" s="3">
        <v>4892900</v>
      </c>
      <c r="F41" s="3">
        <v>6145156</v>
      </c>
      <c r="G41" s="3">
        <v>5907315</v>
      </c>
      <c r="H41" s="3">
        <v>15334146</v>
      </c>
      <c r="I41" s="3">
        <v>15117438</v>
      </c>
    </row>
    <row r="42" spans="1:9" x14ac:dyDescent="0.25">
      <c r="A42" s="2" t="s">
        <v>25</v>
      </c>
      <c r="B42" s="3">
        <v>0</v>
      </c>
      <c r="C42" s="3">
        <v>0</v>
      </c>
      <c r="D42" s="3">
        <v>28002888</v>
      </c>
      <c r="E42" s="3">
        <v>28002888</v>
      </c>
      <c r="F42" s="3">
        <v>28002888</v>
      </c>
      <c r="G42" s="3">
        <v>28002888</v>
      </c>
      <c r="H42" s="3">
        <v>28002888</v>
      </c>
      <c r="I42" s="3">
        <v>28002888</v>
      </c>
    </row>
    <row r="43" spans="1:9" x14ac:dyDescent="0.25">
      <c r="A43" s="2" t="s">
        <v>26</v>
      </c>
      <c r="B43" s="3">
        <v>2779682107</v>
      </c>
      <c r="C43" s="3">
        <v>2225185837</v>
      </c>
      <c r="D43" s="3">
        <v>1616368842</v>
      </c>
      <c r="E43" s="3">
        <v>1864033818</v>
      </c>
      <c r="F43" s="3">
        <v>1854740856</v>
      </c>
      <c r="G43" s="3">
        <v>1961106485</v>
      </c>
      <c r="H43" s="3">
        <v>1116996544</v>
      </c>
      <c r="I43" s="3">
        <v>1798788031</v>
      </c>
    </row>
    <row r="44" spans="1:9" s="1" customFormat="1" x14ac:dyDescent="0.25">
      <c r="A44" s="14" t="s">
        <v>81</v>
      </c>
      <c r="B44" s="15">
        <f t="shared" ref="B44:I44" si="8">B34/(B35/10)</f>
        <v>24.486716043816433</v>
      </c>
      <c r="C44" s="15">
        <f t="shared" si="8"/>
        <v>22.40056239201283</v>
      </c>
      <c r="D44" s="15">
        <f t="shared" si="8"/>
        <v>22.692525120177557</v>
      </c>
      <c r="E44" s="15">
        <f t="shared" si="8"/>
        <v>23.880739503515297</v>
      </c>
      <c r="F44" s="15">
        <f t="shared" si="8"/>
        <v>25.74819797299849</v>
      </c>
      <c r="G44" s="15">
        <f t="shared" si="8"/>
        <v>24.572229420474589</v>
      </c>
      <c r="H44" s="15">
        <f t="shared" si="8"/>
        <v>24.105485137214192</v>
      </c>
      <c r="I44" s="15">
        <f t="shared" si="8"/>
        <v>23.226159192641827</v>
      </c>
    </row>
    <row r="45" spans="1:9" x14ac:dyDescent="0.25">
      <c r="A45" s="14" t="s">
        <v>82</v>
      </c>
      <c r="B45" s="9">
        <v>779809558</v>
      </c>
      <c r="C45" s="9">
        <v>935771469</v>
      </c>
      <c r="D45" s="9">
        <v>1029348616</v>
      </c>
      <c r="E45" s="9">
        <v>1029348616</v>
      </c>
      <c r="F45" s="9">
        <v>1029348616</v>
      </c>
      <c r="G45" s="9">
        <v>1029348616</v>
      </c>
      <c r="H45" s="9">
        <v>1029348616</v>
      </c>
      <c r="I45" s="9">
        <v>1132283477</v>
      </c>
    </row>
    <row r="48" spans="1:9" x14ac:dyDescent="0.25">
      <c r="B48" s="3"/>
      <c r="C48" s="3"/>
      <c r="D48" s="3"/>
      <c r="E48" s="3"/>
      <c r="F48" s="3"/>
      <c r="G48" s="3"/>
      <c r="H48" s="3"/>
      <c r="I4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xSplit="1" ySplit="4" topLeftCell="H20" activePane="bottomRight" state="frozen"/>
      <selection pane="topRight" activeCell="B1" sqref="B1"/>
      <selection pane="bottomLeft" activeCell="A4" sqref="A4"/>
      <selection pane="bottomRight" activeCell="N33" sqref="N33"/>
    </sheetView>
  </sheetViews>
  <sheetFormatPr defaultRowHeight="15" x14ac:dyDescent="0.25"/>
  <cols>
    <col min="1" max="1" width="45.5703125" bestFit="1" customWidth="1"/>
    <col min="2" max="8" width="13.85546875" bestFit="1" customWidth="1"/>
    <col min="9" max="9" width="14.85546875" bestFit="1" customWidth="1"/>
  </cols>
  <sheetData>
    <row r="1" spans="1:9" x14ac:dyDescent="0.25">
      <c r="A1" s="1" t="s">
        <v>78</v>
      </c>
    </row>
    <row r="2" spans="1:9" x14ac:dyDescent="0.25">
      <c r="A2" s="1" t="s">
        <v>120</v>
      </c>
    </row>
    <row r="3" spans="1:9" x14ac:dyDescent="0.25">
      <c r="A3" s="17" t="s">
        <v>113</v>
      </c>
    </row>
    <row r="4" spans="1:9" x14ac:dyDescent="0.25">
      <c r="B4" s="10">
        <v>2011</v>
      </c>
      <c r="C4" s="10">
        <v>2012</v>
      </c>
      <c r="D4" s="10">
        <v>2013</v>
      </c>
      <c r="E4" s="10">
        <v>2014</v>
      </c>
      <c r="F4" s="10">
        <v>2015</v>
      </c>
      <c r="G4" s="10">
        <v>2016</v>
      </c>
      <c r="H4" s="10">
        <v>2017</v>
      </c>
      <c r="I4">
        <v>2018</v>
      </c>
    </row>
    <row r="5" spans="1:9" x14ac:dyDescent="0.25">
      <c r="A5" s="14" t="s">
        <v>79</v>
      </c>
      <c r="B5" s="4">
        <f>B6+SUM(B10:B12)</f>
        <v>11559100440</v>
      </c>
      <c r="C5" s="4">
        <f t="shared" ref="C5:I5" si="0">C6+SUM(C10:C12)</f>
        <v>13491948068</v>
      </c>
      <c r="D5" s="4">
        <f t="shared" si="0"/>
        <v>13373101513</v>
      </c>
      <c r="E5" s="4">
        <f t="shared" si="0"/>
        <v>12214116577</v>
      </c>
      <c r="F5" s="4">
        <f t="shared" si="0"/>
        <v>12313498818</v>
      </c>
      <c r="G5" s="4">
        <f t="shared" si="0"/>
        <v>12170737254</v>
      </c>
      <c r="H5" s="4">
        <f t="shared" si="0"/>
        <v>12704175995</v>
      </c>
      <c r="I5" s="4">
        <f t="shared" si="0"/>
        <v>13415798137</v>
      </c>
    </row>
    <row r="6" spans="1:9" x14ac:dyDescent="0.25">
      <c r="A6" s="13" t="s">
        <v>100</v>
      </c>
      <c r="B6" s="4">
        <f t="shared" ref="B6:I6" si="1">B7-B8</f>
        <v>4060785385</v>
      </c>
      <c r="C6" s="4">
        <f t="shared" si="1"/>
        <v>5411214550</v>
      </c>
      <c r="D6" s="4">
        <f t="shared" si="1"/>
        <v>4296842423</v>
      </c>
      <c r="E6" s="4">
        <f t="shared" si="1"/>
        <v>2838761759</v>
      </c>
      <c r="F6" s="4">
        <f t="shared" si="1"/>
        <v>1272162092</v>
      </c>
      <c r="G6" s="4">
        <f t="shared" si="1"/>
        <v>3205857937</v>
      </c>
      <c r="H6" s="4">
        <f t="shared" si="1"/>
        <v>4994110064</v>
      </c>
      <c r="I6" s="4">
        <f t="shared" si="1"/>
        <v>7782413989</v>
      </c>
    </row>
    <row r="7" spans="1:9" x14ac:dyDescent="0.25">
      <c r="A7" s="2" t="s">
        <v>27</v>
      </c>
      <c r="B7" s="3">
        <v>16708767903</v>
      </c>
      <c r="C7" s="3">
        <v>22821500674</v>
      </c>
      <c r="D7" s="3">
        <v>22035603937</v>
      </c>
      <c r="E7" s="3">
        <v>18467920602</v>
      </c>
      <c r="F7" s="3">
        <v>15566795107</v>
      </c>
      <c r="G7" s="3">
        <v>13907214815</v>
      </c>
      <c r="H7" s="3">
        <v>14879403193</v>
      </c>
      <c r="I7" s="3">
        <v>18524318925</v>
      </c>
    </row>
    <row r="8" spans="1:9" x14ac:dyDescent="0.25">
      <c r="A8" s="2" t="s">
        <v>28</v>
      </c>
      <c r="B8" s="3">
        <v>12647982518</v>
      </c>
      <c r="C8" s="3">
        <v>17410286124</v>
      </c>
      <c r="D8" s="3">
        <v>17738761514</v>
      </c>
      <c r="E8" s="3">
        <v>15629158843</v>
      </c>
      <c r="F8" s="3">
        <v>14294633015</v>
      </c>
      <c r="G8" s="3">
        <v>10701356878</v>
      </c>
      <c r="H8" s="3">
        <v>9885293129</v>
      </c>
      <c r="I8" s="3">
        <v>10741904936</v>
      </c>
    </row>
    <row r="9" spans="1:9" x14ac:dyDescent="0.25">
      <c r="A9" s="2"/>
      <c r="B9" s="3"/>
      <c r="C9" s="3"/>
      <c r="D9" s="3"/>
      <c r="E9" s="3"/>
      <c r="F9" s="3"/>
      <c r="G9" s="3"/>
      <c r="H9" s="3"/>
      <c r="I9" s="3"/>
    </row>
    <row r="10" spans="1:9" x14ac:dyDescent="0.25">
      <c r="A10" s="5" t="s">
        <v>29</v>
      </c>
      <c r="B10" s="3">
        <v>4157293110</v>
      </c>
      <c r="C10" s="3">
        <v>4633326302</v>
      </c>
      <c r="D10" s="3">
        <v>5863198678</v>
      </c>
      <c r="E10" s="3">
        <v>6258530291</v>
      </c>
      <c r="F10" s="3">
        <v>8029421639</v>
      </c>
      <c r="G10" s="3">
        <v>6262520697</v>
      </c>
      <c r="H10" s="3">
        <v>4396502019</v>
      </c>
      <c r="I10" s="3">
        <v>2312228869</v>
      </c>
    </row>
    <row r="11" spans="1:9" x14ac:dyDescent="0.25">
      <c r="A11" s="5" t="s">
        <v>30</v>
      </c>
      <c r="B11" s="3">
        <v>2688928970</v>
      </c>
      <c r="C11" s="3">
        <v>2429444757</v>
      </c>
      <c r="D11" s="3">
        <v>2332258137</v>
      </c>
      <c r="E11" s="3">
        <v>2233954643</v>
      </c>
      <c r="F11" s="3">
        <v>2104189655</v>
      </c>
      <c r="G11" s="3">
        <v>1828474793</v>
      </c>
      <c r="H11" s="3">
        <v>2453506591</v>
      </c>
      <c r="I11" s="3">
        <v>2379034115</v>
      </c>
    </row>
    <row r="12" spans="1:9" x14ac:dyDescent="0.25">
      <c r="A12" s="5" t="s">
        <v>31</v>
      </c>
      <c r="B12" s="3">
        <v>652092975</v>
      </c>
      <c r="C12" s="3">
        <v>1017962459</v>
      </c>
      <c r="D12" s="3">
        <v>880802275</v>
      </c>
      <c r="E12" s="3">
        <v>882869884</v>
      </c>
      <c r="F12" s="3">
        <v>907725432</v>
      </c>
      <c r="G12" s="3">
        <v>873883827</v>
      </c>
      <c r="H12" s="3">
        <v>860057321</v>
      </c>
      <c r="I12" s="3">
        <v>942121164</v>
      </c>
    </row>
    <row r="13" spans="1:9" x14ac:dyDescent="0.25">
      <c r="A13" s="14" t="s">
        <v>80</v>
      </c>
      <c r="B13" s="4">
        <f t="shared" ref="B13:I13" si="2">SUM(B14:B24)</f>
        <v>4132150531</v>
      </c>
      <c r="C13" s="4">
        <f t="shared" si="2"/>
        <v>4941115915</v>
      </c>
      <c r="D13" s="4">
        <f t="shared" si="2"/>
        <v>5641034095</v>
      </c>
      <c r="E13" s="4">
        <f t="shared" si="2"/>
        <v>5986555946</v>
      </c>
      <c r="F13" s="4">
        <f t="shared" si="2"/>
        <v>6367269954</v>
      </c>
      <c r="G13" s="4">
        <f t="shared" si="2"/>
        <v>6541925393</v>
      </c>
      <c r="H13" s="4">
        <f t="shared" si="2"/>
        <v>7114959785</v>
      </c>
      <c r="I13" s="4">
        <f t="shared" si="2"/>
        <v>7605363847</v>
      </c>
    </row>
    <row r="14" spans="1:9" x14ac:dyDescent="0.25">
      <c r="A14" s="2" t="s">
        <v>32</v>
      </c>
      <c r="B14" s="3">
        <v>2057720184</v>
      </c>
      <c r="C14" s="3">
        <v>2673292974</v>
      </c>
      <c r="D14" s="3">
        <v>3050300291</v>
      </c>
      <c r="E14" s="3">
        <v>3394371944</v>
      </c>
      <c r="F14" s="3">
        <v>3691493512</v>
      </c>
      <c r="G14" s="3">
        <v>3759398508</v>
      </c>
      <c r="H14" s="3">
        <v>3966047129</v>
      </c>
      <c r="I14" s="3">
        <v>4328098311</v>
      </c>
    </row>
    <row r="15" spans="1:9" x14ac:dyDescent="0.25">
      <c r="A15" s="2" t="s">
        <v>33</v>
      </c>
      <c r="B15" s="3">
        <v>367568017</v>
      </c>
      <c r="C15" s="3">
        <v>430873148</v>
      </c>
      <c r="D15" s="3">
        <v>595222912</v>
      </c>
      <c r="E15" s="3">
        <v>627590438</v>
      </c>
      <c r="F15" s="3">
        <v>718948414</v>
      </c>
      <c r="G15" s="3">
        <v>802822971</v>
      </c>
      <c r="H15" s="3">
        <v>963386657</v>
      </c>
      <c r="I15" s="3">
        <v>1030304013</v>
      </c>
    </row>
    <row r="16" spans="1:9" x14ac:dyDescent="0.25">
      <c r="A16" s="2" t="s">
        <v>34</v>
      </c>
      <c r="B16" s="3">
        <v>16312942</v>
      </c>
      <c r="C16" s="3">
        <v>28570418</v>
      </c>
      <c r="D16" s="3">
        <v>40451700</v>
      </c>
      <c r="E16" s="3">
        <v>39566713</v>
      </c>
      <c r="F16" s="3">
        <v>58841460</v>
      </c>
      <c r="G16" s="3">
        <v>56674403</v>
      </c>
      <c r="H16" s="3">
        <v>88016667</v>
      </c>
      <c r="I16" s="3">
        <v>110747428</v>
      </c>
    </row>
    <row r="17" spans="1:9" x14ac:dyDescent="0.25">
      <c r="A17" s="2" t="s">
        <v>35</v>
      </c>
      <c r="B17" s="3">
        <v>132056013</v>
      </c>
      <c r="C17" s="3">
        <v>127601535</v>
      </c>
      <c r="D17" s="3">
        <v>141707735</v>
      </c>
      <c r="E17" s="3">
        <v>120248747</v>
      </c>
      <c r="F17" s="3">
        <v>146287965</v>
      </c>
      <c r="G17" s="3">
        <v>127888384</v>
      </c>
      <c r="H17" s="3">
        <v>130629227</v>
      </c>
      <c r="I17" s="3">
        <v>79503863</v>
      </c>
    </row>
    <row r="18" spans="1:9" x14ac:dyDescent="0.25">
      <c r="A18" s="2" t="s">
        <v>36</v>
      </c>
      <c r="B18" s="3">
        <v>298731953</v>
      </c>
      <c r="C18" s="3">
        <v>304366321</v>
      </c>
      <c r="D18" s="3">
        <v>231679549</v>
      </c>
      <c r="E18" s="3">
        <v>216460016</v>
      </c>
      <c r="F18" s="3">
        <v>225171225</v>
      </c>
      <c r="G18" s="3">
        <v>206494639</v>
      </c>
      <c r="H18" s="3">
        <v>218387455</v>
      </c>
      <c r="I18" s="3">
        <v>231584903</v>
      </c>
    </row>
    <row r="19" spans="1:9" x14ac:dyDescent="0.25">
      <c r="A19" s="2" t="s">
        <v>37</v>
      </c>
      <c r="B19" s="3">
        <v>9192067</v>
      </c>
      <c r="C19" s="3">
        <v>11448000</v>
      </c>
      <c r="D19" s="3">
        <v>11590000</v>
      </c>
      <c r="E19" s="3">
        <v>8674785</v>
      </c>
      <c r="F19" s="3">
        <v>10060931</v>
      </c>
      <c r="G19" s="3">
        <v>10795129</v>
      </c>
      <c r="H19" s="3">
        <v>11528936</v>
      </c>
      <c r="I19" s="3">
        <v>10131935</v>
      </c>
    </row>
    <row r="20" spans="1:9" x14ac:dyDescent="0.25">
      <c r="A20" s="2" t="s">
        <v>38</v>
      </c>
      <c r="B20" s="3">
        <v>3569924</v>
      </c>
      <c r="C20" s="3">
        <v>5152571</v>
      </c>
      <c r="D20" s="3">
        <v>4443241</v>
      </c>
      <c r="E20" s="3">
        <v>4082879</v>
      </c>
      <c r="F20" s="3">
        <v>3789780</v>
      </c>
      <c r="G20" s="3">
        <v>5357475</v>
      </c>
      <c r="H20" s="3">
        <v>5200364</v>
      </c>
      <c r="I20" s="3">
        <v>4501129</v>
      </c>
    </row>
    <row r="21" spans="1:9" x14ac:dyDescent="0.25">
      <c r="A21" s="2" t="s">
        <v>39</v>
      </c>
      <c r="B21" s="3">
        <v>522500</v>
      </c>
      <c r="C21" s="3">
        <v>575000</v>
      </c>
      <c r="D21" s="3">
        <v>1631427</v>
      </c>
      <c r="E21" s="3">
        <v>2097114</v>
      </c>
      <c r="F21" s="3">
        <v>2334082</v>
      </c>
      <c r="G21" s="3">
        <v>2520465</v>
      </c>
      <c r="H21" s="3">
        <v>2558659</v>
      </c>
      <c r="I21" s="3">
        <v>2800850</v>
      </c>
    </row>
    <row r="22" spans="1:9" x14ac:dyDescent="0.25">
      <c r="A22" s="2" t="s">
        <v>40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/>
    </row>
    <row r="23" spans="1:9" x14ac:dyDescent="0.25">
      <c r="A23" s="2" t="s">
        <v>41</v>
      </c>
      <c r="B23" s="3">
        <v>271478216</v>
      </c>
      <c r="C23" s="3">
        <v>331708120</v>
      </c>
      <c r="D23" s="3">
        <v>365272233</v>
      </c>
      <c r="E23" s="3">
        <v>417210587</v>
      </c>
      <c r="F23" s="3">
        <v>407505456</v>
      </c>
      <c r="G23" s="3">
        <v>388433628</v>
      </c>
      <c r="H23" s="3">
        <v>375487188</v>
      </c>
      <c r="I23" s="3">
        <v>422261737</v>
      </c>
    </row>
    <row r="24" spans="1:9" x14ac:dyDescent="0.25">
      <c r="A24" s="2" t="s">
        <v>42</v>
      </c>
      <c r="B24" s="3">
        <v>974998715</v>
      </c>
      <c r="C24" s="3">
        <v>1027527828</v>
      </c>
      <c r="D24" s="3">
        <v>1198735007</v>
      </c>
      <c r="E24" s="3">
        <v>1156252723</v>
      </c>
      <c r="F24" s="3">
        <v>1102837129</v>
      </c>
      <c r="G24" s="3">
        <v>1181539791</v>
      </c>
      <c r="H24" s="3">
        <v>1353717503</v>
      </c>
      <c r="I24" s="3">
        <v>1385429678</v>
      </c>
    </row>
    <row r="25" spans="1:9" s="1" customFormat="1" x14ac:dyDescent="0.25">
      <c r="A25" s="14" t="s">
        <v>101</v>
      </c>
      <c r="B25" s="4">
        <f>B5-B13</f>
        <v>7426949909</v>
      </c>
      <c r="C25" s="4">
        <f t="shared" ref="C25:I25" si="3">C5-C13</f>
        <v>8550832153</v>
      </c>
      <c r="D25" s="4">
        <f t="shared" si="3"/>
        <v>7732067418</v>
      </c>
      <c r="E25" s="4">
        <f t="shared" si="3"/>
        <v>6227560631</v>
      </c>
      <c r="F25" s="4">
        <f t="shared" si="3"/>
        <v>5946228864</v>
      </c>
      <c r="G25" s="4">
        <f t="shared" si="3"/>
        <v>5628811861</v>
      </c>
      <c r="H25" s="4">
        <f t="shared" si="3"/>
        <v>5589216210</v>
      </c>
      <c r="I25" s="4">
        <f t="shared" si="3"/>
        <v>5810434290</v>
      </c>
    </row>
    <row r="26" spans="1:9" x14ac:dyDescent="0.25">
      <c r="A26" s="12" t="s">
        <v>102</v>
      </c>
      <c r="B26" s="4">
        <f t="shared" ref="B26:I26" si="4">SUM(B27:B30)</f>
        <v>661000000</v>
      </c>
      <c r="C26" s="4">
        <f t="shared" si="4"/>
        <v>3215739848</v>
      </c>
      <c r="D26" s="4">
        <f t="shared" si="4"/>
        <v>4029964366</v>
      </c>
      <c r="E26" s="4">
        <f t="shared" si="4"/>
        <v>3075332692</v>
      </c>
      <c r="F26" s="4">
        <f t="shared" si="4"/>
        <v>3139652680</v>
      </c>
      <c r="G26" s="4">
        <f t="shared" si="4"/>
        <v>3274374326</v>
      </c>
      <c r="H26" s="4">
        <f t="shared" si="4"/>
        <v>3592716972</v>
      </c>
      <c r="I26" s="4">
        <f t="shared" si="4"/>
        <v>1781600001</v>
      </c>
    </row>
    <row r="27" spans="1:9" x14ac:dyDescent="0.25">
      <c r="A27" s="2" t="s">
        <v>43</v>
      </c>
      <c r="B27" s="3">
        <v>661000000</v>
      </c>
      <c r="C27" s="3">
        <v>1870000000</v>
      </c>
      <c r="D27" s="3">
        <v>3994000000</v>
      </c>
      <c r="E27" s="3">
        <v>2831990000</v>
      </c>
      <c r="F27" s="3">
        <v>3091300000</v>
      </c>
      <c r="G27" s="3">
        <v>3121400000</v>
      </c>
      <c r="H27" s="3">
        <v>3255500000</v>
      </c>
      <c r="I27" s="3">
        <v>1781500000</v>
      </c>
    </row>
    <row r="28" spans="1:9" x14ac:dyDescent="0.25">
      <c r="A28" s="2" t="s">
        <v>44</v>
      </c>
      <c r="B28" s="3">
        <v>0</v>
      </c>
      <c r="C28" s="3">
        <v>43797548</v>
      </c>
      <c r="D28" s="3">
        <v>24475240</v>
      </c>
      <c r="E28" s="3">
        <v>-57065592</v>
      </c>
      <c r="F28" s="3">
        <v>-53959104</v>
      </c>
      <c r="G28" s="3">
        <v>9120000</v>
      </c>
      <c r="H28" s="3">
        <v>-141676723</v>
      </c>
      <c r="I28" s="3">
        <v>41967108</v>
      </c>
    </row>
    <row r="29" spans="1:9" x14ac:dyDescent="0.25">
      <c r="A29" s="2" t="s">
        <v>45</v>
      </c>
      <c r="B29" s="3">
        <v>0</v>
      </c>
      <c r="C29" s="3">
        <v>0</v>
      </c>
      <c r="D29" s="3">
        <v>1354126</v>
      </c>
      <c r="E29" s="3">
        <v>248810195</v>
      </c>
      <c r="F29" s="3">
        <v>46205358</v>
      </c>
      <c r="G29" s="3">
        <v>-137965251</v>
      </c>
      <c r="H29" s="3">
        <v>106528754</v>
      </c>
      <c r="I29" s="3">
        <v>-27964899</v>
      </c>
    </row>
    <row r="30" spans="1:9" x14ac:dyDescent="0.25">
      <c r="A30" s="2" t="s">
        <v>46</v>
      </c>
      <c r="B30" s="3">
        <v>0</v>
      </c>
      <c r="C30" s="3">
        <v>1301942300</v>
      </c>
      <c r="D30" s="3">
        <v>10135000</v>
      </c>
      <c r="E30" s="3">
        <v>51598089</v>
      </c>
      <c r="F30" s="3">
        <v>56106426</v>
      </c>
      <c r="G30" s="3">
        <v>281819577</v>
      </c>
      <c r="H30" s="3">
        <v>372364941</v>
      </c>
      <c r="I30" s="3">
        <v>-13902208</v>
      </c>
    </row>
    <row r="31" spans="1:9" x14ac:dyDescent="0.25">
      <c r="A31" s="14" t="s">
        <v>103</v>
      </c>
      <c r="B31" s="4">
        <f>B25-B26</f>
        <v>6765949909</v>
      </c>
      <c r="C31" s="4">
        <f t="shared" ref="C31:I31" si="5">C25-C26</f>
        <v>5335092305</v>
      </c>
      <c r="D31" s="4">
        <f t="shared" si="5"/>
        <v>3702103052</v>
      </c>
      <c r="E31" s="4">
        <f t="shared" si="5"/>
        <v>3152227939</v>
      </c>
      <c r="F31" s="4">
        <f t="shared" si="5"/>
        <v>2806576184</v>
      </c>
      <c r="G31" s="4">
        <f t="shared" si="5"/>
        <v>2354437535</v>
      </c>
      <c r="H31" s="4">
        <f t="shared" si="5"/>
        <v>1996499238</v>
      </c>
      <c r="I31" s="4">
        <f t="shared" si="5"/>
        <v>4028834289</v>
      </c>
    </row>
    <row r="32" spans="1:9" x14ac:dyDescent="0.25">
      <c r="A32" s="14" t="s">
        <v>104</v>
      </c>
      <c r="B32" s="3">
        <f>SUM(B33:B34)</f>
        <v>3131820000</v>
      </c>
      <c r="C32" s="3">
        <f t="shared" ref="C32:I32" si="6">SUM(C33:C34)</f>
        <v>2636100000</v>
      </c>
      <c r="D32" s="3">
        <f t="shared" si="6"/>
        <v>1663793117</v>
      </c>
      <c r="E32" s="3">
        <f t="shared" si="6"/>
        <v>906690973</v>
      </c>
      <c r="F32" s="3">
        <f t="shared" si="6"/>
        <v>633574578</v>
      </c>
      <c r="G32" s="3">
        <f t="shared" si="6"/>
        <v>166349183</v>
      </c>
      <c r="H32" s="3">
        <f t="shared" si="6"/>
        <v>780970978</v>
      </c>
      <c r="I32" s="3">
        <f t="shared" si="6"/>
        <v>1775200423</v>
      </c>
    </row>
    <row r="33" spans="1:10" x14ac:dyDescent="0.25">
      <c r="A33" s="2" t="s">
        <v>47</v>
      </c>
      <c r="B33" s="3">
        <v>2907320000</v>
      </c>
      <c r="C33" s="3">
        <v>2449800000</v>
      </c>
      <c r="D33" s="3">
        <v>1664898350</v>
      </c>
      <c r="E33" s="3">
        <v>1200938014</v>
      </c>
      <c r="F33" s="3">
        <v>734941671</v>
      </c>
      <c r="G33" s="3">
        <v>173596248</v>
      </c>
      <c r="H33" s="3">
        <v>781212608</v>
      </c>
      <c r="I33" s="3">
        <v>1775174401</v>
      </c>
    </row>
    <row r="34" spans="1:10" x14ac:dyDescent="0.25">
      <c r="A34" s="2" t="s">
        <v>48</v>
      </c>
      <c r="B34" s="3">
        <v>224500000</v>
      </c>
      <c r="C34" s="3">
        <v>186300000</v>
      </c>
      <c r="D34" s="3">
        <v>-1105233</v>
      </c>
      <c r="E34" s="3">
        <v>-294247041</v>
      </c>
      <c r="F34" s="3">
        <v>-101367093</v>
      </c>
      <c r="G34" s="3">
        <v>-7247065</v>
      </c>
      <c r="H34" s="3">
        <v>-241630</v>
      </c>
      <c r="I34" s="3">
        <v>26022</v>
      </c>
    </row>
    <row r="35" spans="1:10" x14ac:dyDescent="0.25">
      <c r="A35" s="1" t="s">
        <v>105</v>
      </c>
      <c r="B35" s="4">
        <f>B31-B32</f>
        <v>3634129909</v>
      </c>
      <c r="C35" s="4">
        <f t="shared" ref="C35:H35" si="7">C31-C32</f>
        <v>2698992305</v>
      </c>
      <c r="D35" s="4">
        <f t="shared" si="7"/>
        <v>2038309935</v>
      </c>
      <c r="E35" s="4">
        <f t="shared" si="7"/>
        <v>2245536966</v>
      </c>
      <c r="F35" s="4">
        <f t="shared" si="7"/>
        <v>2173001606</v>
      </c>
      <c r="G35" s="4">
        <f t="shared" si="7"/>
        <v>2188088352</v>
      </c>
      <c r="H35" s="4">
        <f t="shared" si="7"/>
        <v>1215528260</v>
      </c>
      <c r="I35" s="4">
        <f>(I31-I32)</f>
        <v>2253633866</v>
      </c>
      <c r="J35" s="4"/>
    </row>
    <row r="36" spans="1:10" x14ac:dyDescent="0.25">
      <c r="A36" s="16" t="s">
        <v>83</v>
      </c>
      <c r="B36" s="6">
        <f>B35/('1'!B35/10)</f>
        <v>4.6602787459037529</v>
      </c>
      <c r="C36" s="6">
        <f>C35/('1'!C35/10)</f>
        <v>2.884242995658163</v>
      </c>
      <c r="D36" s="6">
        <f>D35/('1'!D35/10)</f>
        <v>1.9801939822105905</v>
      </c>
      <c r="E36" s="6">
        <f>E35/('1'!E35/10)</f>
        <v>2.1815125906770541</v>
      </c>
      <c r="F36" s="6">
        <f>F35/('1'!F35/10)</f>
        <v>2.1110453467593722</v>
      </c>
      <c r="G36" s="6">
        <f>G35/('1'!G35/10)</f>
        <v>2.1257019419745351</v>
      </c>
      <c r="H36" s="6">
        <v>1.07</v>
      </c>
      <c r="I36" s="6">
        <f>I35/('1'!I35/10)</f>
        <v>1.9903442130684734</v>
      </c>
    </row>
    <row r="37" spans="1:10" x14ac:dyDescent="0.25">
      <c r="A37" s="16" t="s">
        <v>84</v>
      </c>
      <c r="B37" s="9">
        <v>779809558</v>
      </c>
      <c r="C37" s="9">
        <v>935771469</v>
      </c>
      <c r="D37" s="9">
        <v>1029348616</v>
      </c>
      <c r="E37" s="9">
        <v>1029348616</v>
      </c>
      <c r="F37" s="9">
        <v>1029348616</v>
      </c>
      <c r="G37" s="9">
        <v>1029348616</v>
      </c>
      <c r="H37" s="9">
        <v>1029348616</v>
      </c>
      <c r="I37" s="9">
        <v>1132283477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xSplit="1" ySplit="4" topLeftCell="D22" activePane="bottomRight" state="frozen"/>
      <selection pane="topRight" activeCell="B1" sqref="B1"/>
      <selection pane="bottomLeft" activeCell="A4" sqref="A4"/>
      <selection pane="bottomRight" activeCell="I40" sqref="I40"/>
    </sheetView>
  </sheetViews>
  <sheetFormatPr defaultRowHeight="15" x14ac:dyDescent="0.25"/>
  <cols>
    <col min="1" max="1" width="57.140625" bestFit="1" customWidth="1"/>
    <col min="2" max="9" width="14.5703125" bestFit="1" customWidth="1"/>
  </cols>
  <sheetData>
    <row r="1" spans="1:9" x14ac:dyDescent="0.25">
      <c r="A1" s="1" t="s">
        <v>78</v>
      </c>
    </row>
    <row r="2" spans="1:9" x14ac:dyDescent="0.25">
      <c r="A2" s="1" t="s">
        <v>121</v>
      </c>
    </row>
    <row r="3" spans="1:9" x14ac:dyDescent="0.25">
      <c r="A3" s="17" t="s">
        <v>113</v>
      </c>
    </row>
    <row r="4" spans="1:9" x14ac:dyDescent="0.25">
      <c r="B4" s="10">
        <v>2011</v>
      </c>
      <c r="C4" s="10">
        <v>2012</v>
      </c>
      <c r="D4" s="10">
        <v>2013</v>
      </c>
      <c r="E4" s="10">
        <v>2014</v>
      </c>
      <c r="F4" s="10">
        <v>2015</v>
      </c>
      <c r="G4" s="10">
        <v>2016</v>
      </c>
      <c r="H4" s="10">
        <v>2017</v>
      </c>
      <c r="I4">
        <v>2018</v>
      </c>
    </row>
    <row r="5" spans="1:9" x14ac:dyDescent="0.25">
      <c r="A5" s="14" t="s">
        <v>106</v>
      </c>
      <c r="B5" s="4">
        <f t="shared" ref="B5:I5" si="0">B6+B17</f>
        <v>7466356478</v>
      </c>
      <c r="C5" s="4">
        <f t="shared" si="0"/>
        <v>4395111553</v>
      </c>
      <c r="D5" s="4">
        <f t="shared" si="0"/>
        <v>2463659452</v>
      </c>
      <c r="E5" s="4">
        <f t="shared" si="0"/>
        <v>2317314566</v>
      </c>
      <c r="F5" s="4">
        <f t="shared" si="0"/>
        <v>158482510</v>
      </c>
      <c r="G5" s="4">
        <f t="shared" si="0"/>
        <v>8867409037</v>
      </c>
      <c r="H5" s="4">
        <f t="shared" si="0"/>
        <v>7483240014</v>
      </c>
      <c r="I5" s="4">
        <f t="shared" si="0"/>
        <v>-3290909793</v>
      </c>
    </row>
    <row r="6" spans="1:9" x14ac:dyDescent="0.25">
      <c r="A6" s="12" t="s">
        <v>107</v>
      </c>
      <c r="B6" s="4">
        <f t="shared" ref="B6:I6" si="1">SUM(B7:B16)</f>
        <v>4767357494</v>
      </c>
      <c r="C6" s="4">
        <f t="shared" si="1"/>
        <v>6407525968</v>
      </c>
      <c r="D6" s="4">
        <f t="shared" si="1"/>
        <v>6708456277</v>
      </c>
      <c r="E6" s="4">
        <f t="shared" si="1"/>
        <v>4082287972</v>
      </c>
      <c r="F6" s="4">
        <f t="shared" si="1"/>
        <v>5371304418</v>
      </c>
      <c r="G6" s="4">
        <f t="shared" si="1"/>
        <v>5293008566</v>
      </c>
      <c r="H6" s="4">
        <f t="shared" si="1"/>
        <v>5144272669</v>
      </c>
      <c r="I6" s="4">
        <f t="shared" si="1"/>
        <v>7142262661</v>
      </c>
    </row>
    <row r="7" spans="1:9" x14ac:dyDescent="0.25">
      <c r="A7" s="2" t="s">
        <v>49</v>
      </c>
      <c r="B7" s="3">
        <v>18162184424</v>
      </c>
      <c r="C7" s="3">
        <v>25883028176</v>
      </c>
      <c r="D7" s="3">
        <v>27624433535</v>
      </c>
      <c r="E7" s="3">
        <v>23664151487</v>
      </c>
      <c r="F7" s="3">
        <v>21607203523</v>
      </c>
      <c r="G7" s="3">
        <v>18017529832</v>
      </c>
      <c r="H7" s="3">
        <v>17266709150</v>
      </c>
      <c r="I7" s="3">
        <v>20893501871</v>
      </c>
    </row>
    <row r="8" spans="1:9" x14ac:dyDescent="0.25">
      <c r="A8" s="2" t="s">
        <v>50</v>
      </c>
      <c r="B8" s="3">
        <v>-11585290180</v>
      </c>
      <c r="C8" s="3">
        <v>-17194391298</v>
      </c>
      <c r="D8" s="3">
        <v>-17972431422</v>
      </c>
      <c r="E8" s="3">
        <v>-16816635431</v>
      </c>
      <c r="F8" s="3">
        <v>-15085117537</v>
      </c>
      <c r="G8" s="3">
        <v>-11742784691</v>
      </c>
      <c r="H8" s="3">
        <v>-10329512430</v>
      </c>
      <c r="I8" s="3">
        <v>-10014939036</v>
      </c>
    </row>
    <row r="9" spans="1:9" x14ac:dyDescent="0.25">
      <c r="A9" s="2" t="s">
        <v>51</v>
      </c>
      <c r="B9" s="3">
        <v>467592508</v>
      </c>
      <c r="C9" s="3">
        <v>14477350</v>
      </c>
      <c r="D9" s="3">
        <v>89885351</v>
      </c>
      <c r="E9" s="3">
        <v>79659231</v>
      </c>
      <c r="F9" s="3">
        <v>65877165</v>
      </c>
      <c r="G9" s="3">
        <v>108182304</v>
      </c>
      <c r="H9" s="3">
        <v>135923182</v>
      </c>
      <c r="I9" s="3">
        <v>88098460</v>
      </c>
    </row>
    <row r="10" spans="1:9" x14ac:dyDescent="0.25">
      <c r="A10" s="2" t="s">
        <v>52</v>
      </c>
      <c r="B10" s="3">
        <v>2688968185</v>
      </c>
      <c r="C10" s="3">
        <v>2429444756</v>
      </c>
      <c r="D10" s="3">
        <v>2332258137</v>
      </c>
      <c r="E10" s="3">
        <v>2233954643</v>
      </c>
      <c r="F10" s="3">
        <v>2104189418</v>
      </c>
      <c r="G10" s="3">
        <v>1828474793</v>
      </c>
      <c r="H10" s="3">
        <v>2453506591</v>
      </c>
      <c r="I10" s="3">
        <v>2379034115</v>
      </c>
    </row>
    <row r="11" spans="1:9" x14ac:dyDescent="0.25">
      <c r="A11" s="2" t="s">
        <v>53</v>
      </c>
      <c r="B11" s="3">
        <v>110069208</v>
      </c>
      <c r="C11" s="3">
        <v>85048984</v>
      </c>
      <c r="D11" s="3">
        <v>6064168</v>
      </c>
      <c r="E11" s="3">
        <v>26343014</v>
      </c>
      <c r="F11" s="3">
        <v>53752852</v>
      </c>
      <c r="G11" s="3">
        <v>151078792</v>
      </c>
      <c r="H11" s="3">
        <v>409904161</v>
      </c>
      <c r="I11" s="3">
        <v>203780138</v>
      </c>
    </row>
    <row r="12" spans="1:9" x14ac:dyDescent="0.25">
      <c r="A12" s="2" t="s">
        <v>54</v>
      </c>
      <c r="B12" s="3">
        <v>-2066912251</v>
      </c>
      <c r="C12" s="3">
        <v>-2554040973</v>
      </c>
      <c r="D12" s="3">
        <v>-3031288851</v>
      </c>
      <c r="E12" s="3">
        <v>-3470154157</v>
      </c>
      <c r="F12" s="3">
        <v>-3721479301</v>
      </c>
      <c r="G12" s="3">
        <v>-3768433426</v>
      </c>
      <c r="H12" s="3">
        <v>-4093129740</v>
      </c>
      <c r="I12" s="3">
        <v>-4227915674</v>
      </c>
    </row>
    <row r="13" spans="1:9" x14ac:dyDescent="0.25">
      <c r="A13" s="2" t="s">
        <v>55</v>
      </c>
      <c r="B13" s="3">
        <v>-576159881</v>
      </c>
      <c r="C13" s="3">
        <v>-683868903</v>
      </c>
      <c r="D13" s="3">
        <v>-812060773</v>
      </c>
      <c r="E13" s="3">
        <v>-774889053</v>
      </c>
      <c r="F13" s="3">
        <v>-658590295</v>
      </c>
      <c r="G13" s="3">
        <v>-734562901</v>
      </c>
      <c r="H13" s="3">
        <v>-745612408</v>
      </c>
      <c r="I13" s="3">
        <v>-704234102</v>
      </c>
    </row>
    <row r="14" spans="1:9" x14ac:dyDescent="0.25">
      <c r="A14" s="2" t="s">
        <v>56</v>
      </c>
      <c r="B14" s="3">
        <v>-2761312666</v>
      </c>
      <c r="C14" s="3">
        <v>-1992688589</v>
      </c>
      <c r="D14" s="3">
        <v>-1862253078</v>
      </c>
      <c r="E14" s="3">
        <v>-1247770954</v>
      </c>
      <c r="F14" s="3">
        <v>-855145169</v>
      </c>
      <c r="G14" s="3">
        <v>-433679075</v>
      </c>
      <c r="H14" s="3">
        <v>-587515461</v>
      </c>
      <c r="I14" s="3">
        <v>-491561431</v>
      </c>
    </row>
    <row r="15" spans="1:9" x14ac:dyDescent="0.25">
      <c r="A15" s="2" t="s">
        <v>57</v>
      </c>
      <c r="B15" s="3">
        <v>1698153270</v>
      </c>
      <c r="C15" s="3">
        <v>1775963262</v>
      </c>
      <c r="D15" s="3">
        <v>1912401737</v>
      </c>
      <c r="E15" s="3">
        <v>2010032909</v>
      </c>
      <c r="F15" s="3">
        <v>3510137543</v>
      </c>
      <c r="G15" s="3">
        <v>3664406064</v>
      </c>
      <c r="H15" s="3">
        <v>2785058008</v>
      </c>
      <c r="I15" s="3">
        <v>1139444273</v>
      </c>
    </row>
    <row r="16" spans="1:9" x14ac:dyDescent="0.25">
      <c r="A16" s="2" t="s">
        <v>58</v>
      </c>
      <c r="B16" s="3">
        <v>-1369935123</v>
      </c>
      <c r="C16" s="3">
        <v>-1355446797</v>
      </c>
      <c r="D16" s="3">
        <v>-1578552527</v>
      </c>
      <c r="E16" s="3">
        <v>-1622403717</v>
      </c>
      <c r="F16" s="3">
        <v>-1649523781</v>
      </c>
      <c r="G16" s="3">
        <v>-1797203126</v>
      </c>
      <c r="H16" s="3">
        <v>-2151058384</v>
      </c>
      <c r="I16" s="3">
        <v>-2122945953</v>
      </c>
    </row>
    <row r="17" spans="1:9" x14ac:dyDescent="0.25">
      <c r="A17" s="13" t="s">
        <v>59</v>
      </c>
      <c r="B17" s="4">
        <f t="shared" ref="B17:I17" si="2">SUM(B18:B24)</f>
        <v>2698998984</v>
      </c>
      <c r="C17" s="4">
        <f t="shared" si="2"/>
        <v>-2012414415</v>
      </c>
      <c r="D17" s="4">
        <f t="shared" si="2"/>
        <v>-4244796825</v>
      </c>
      <c r="E17" s="4">
        <f t="shared" si="2"/>
        <v>-1764973406</v>
      </c>
      <c r="F17" s="4">
        <f t="shared" si="2"/>
        <v>-5212821908</v>
      </c>
      <c r="G17" s="4">
        <f t="shared" si="2"/>
        <v>3574400471</v>
      </c>
      <c r="H17" s="4">
        <f t="shared" si="2"/>
        <v>2338967345</v>
      </c>
      <c r="I17" s="4">
        <f t="shared" si="2"/>
        <v>-10433172454</v>
      </c>
    </row>
    <row r="18" spans="1:9" x14ac:dyDescent="0.25">
      <c r="A18" s="2" t="s">
        <v>60</v>
      </c>
      <c r="B18" s="3">
        <v>-4885593657</v>
      </c>
      <c r="C18" s="3">
        <v>1157486973</v>
      </c>
      <c r="D18" s="3">
        <v>-3274763630</v>
      </c>
      <c r="E18" s="3">
        <v>-11634112033</v>
      </c>
      <c r="F18" s="3">
        <v>7477261344</v>
      </c>
      <c r="G18" s="3">
        <v>-7814840835</v>
      </c>
      <c r="H18" s="3">
        <v>16912134608</v>
      </c>
      <c r="I18" s="3">
        <v>-2698687081</v>
      </c>
    </row>
    <row r="19" spans="1:9" x14ac:dyDescent="0.25">
      <c r="A19" s="2" t="s">
        <v>61</v>
      </c>
      <c r="B19" s="3">
        <v>-22791905847</v>
      </c>
      <c r="C19" s="3">
        <v>-22041418555</v>
      </c>
      <c r="D19" s="3">
        <v>3543714833</v>
      </c>
      <c r="E19" s="3">
        <v>4158023522</v>
      </c>
      <c r="F19" s="3">
        <v>-3778504882</v>
      </c>
      <c r="G19" s="3">
        <v>-23622528930</v>
      </c>
      <c r="H19" s="3">
        <v>-29444601255</v>
      </c>
      <c r="I19" s="3">
        <v>-10235424998</v>
      </c>
    </row>
    <row r="20" spans="1:9" x14ac:dyDescent="0.25">
      <c r="A20" s="2" t="s">
        <v>9</v>
      </c>
      <c r="B20" s="3">
        <v>-10643375389</v>
      </c>
      <c r="C20" s="3">
        <v>-13647964993</v>
      </c>
      <c r="D20" s="3">
        <v>-7837890184</v>
      </c>
      <c r="E20" s="3">
        <v>-4019982179</v>
      </c>
      <c r="F20" s="3">
        <v>-489017506</v>
      </c>
      <c r="G20" s="3">
        <v>26708645164</v>
      </c>
      <c r="H20" s="3">
        <v>6883801999</v>
      </c>
      <c r="I20" s="3">
        <v>45363165</v>
      </c>
    </row>
    <row r="21" spans="1:9" x14ac:dyDescent="0.25">
      <c r="A21" s="2" t="s">
        <v>62</v>
      </c>
      <c r="B21" s="3">
        <v>8282513358</v>
      </c>
      <c r="C21" s="3">
        <v>8658446788</v>
      </c>
      <c r="D21" s="3">
        <v>-16896544183</v>
      </c>
      <c r="E21" s="3">
        <v>3866183305</v>
      </c>
      <c r="F21" s="3">
        <v>-2459520522</v>
      </c>
      <c r="G21" s="3">
        <v>6729026911</v>
      </c>
      <c r="H21" s="3">
        <v>8313001382</v>
      </c>
      <c r="I21" s="3">
        <v>6933521555</v>
      </c>
    </row>
    <row r="22" spans="1:9" x14ac:dyDescent="0.25">
      <c r="A22" s="2" t="s">
        <v>63</v>
      </c>
      <c r="B22" s="3">
        <v>31097395141</v>
      </c>
      <c r="C22" s="3">
        <v>22646097089</v>
      </c>
      <c r="D22" s="3">
        <v>20905176176</v>
      </c>
      <c r="E22" s="3">
        <v>2727186380</v>
      </c>
      <c r="F22" s="3">
        <v>-6636275008</v>
      </c>
      <c r="G22" s="3">
        <v>1914314010</v>
      </c>
      <c r="H22" s="3">
        <v>315343333</v>
      </c>
      <c r="I22" s="3">
        <v>-2671173267</v>
      </c>
    </row>
    <row r="23" spans="1:9" x14ac:dyDescent="0.25">
      <c r="A23" s="2" t="s">
        <v>64</v>
      </c>
      <c r="B23" s="3">
        <v>554840857</v>
      </c>
      <c r="C23" s="3">
        <v>428842035</v>
      </c>
      <c r="D23" s="3">
        <v>-1340021056</v>
      </c>
      <c r="E23" s="3">
        <v>861472179</v>
      </c>
      <c r="F23" s="3">
        <v>-555611547</v>
      </c>
      <c r="G23" s="3">
        <v>2781086228</v>
      </c>
      <c r="H23" s="3">
        <v>-955792457</v>
      </c>
      <c r="I23" s="3">
        <v>-1166695868</v>
      </c>
    </row>
    <row r="24" spans="1:9" x14ac:dyDescent="0.25">
      <c r="A24" s="2" t="s">
        <v>17</v>
      </c>
      <c r="B24" s="3">
        <v>1085124521</v>
      </c>
      <c r="C24" s="3">
        <v>786096248</v>
      </c>
      <c r="D24" s="3">
        <v>655531219</v>
      </c>
      <c r="E24" s="3">
        <v>2276255420</v>
      </c>
      <c r="F24" s="3">
        <v>1228846213</v>
      </c>
      <c r="G24" s="3">
        <v>-3121302077</v>
      </c>
      <c r="H24" s="3">
        <v>315079735</v>
      </c>
      <c r="I24" s="3">
        <v>-640075960</v>
      </c>
    </row>
    <row r="25" spans="1:9" x14ac:dyDescent="0.25">
      <c r="A25" s="14" t="s">
        <v>108</v>
      </c>
      <c r="B25" s="4">
        <f t="shared" ref="B25:I25" si="3">SUM(B26:B30)</f>
        <v>-2534874903</v>
      </c>
      <c r="C25" s="4">
        <f t="shared" si="3"/>
        <v>-790845260</v>
      </c>
      <c r="D25" s="4">
        <f t="shared" si="3"/>
        <v>-623544813</v>
      </c>
      <c r="E25" s="4">
        <f t="shared" si="3"/>
        <v>-558605324</v>
      </c>
      <c r="F25" s="4">
        <f t="shared" si="3"/>
        <v>-278688198</v>
      </c>
      <c r="G25" s="4">
        <f t="shared" si="3"/>
        <v>-600899215</v>
      </c>
      <c r="H25" s="4">
        <f t="shared" si="3"/>
        <v>-68080411</v>
      </c>
      <c r="I25" s="4">
        <f t="shared" si="3"/>
        <v>-986664537</v>
      </c>
    </row>
    <row r="26" spans="1:9" x14ac:dyDescent="0.25">
      <c r="A26" s="2" t="s">
        <v>71</v>
      </c>
      <c r="B26" s="3">
        <v>5000000</v>
      </c>
      <c r="C26" s="3">
        <v>5000000</v>
      </c>
      <c r="D26" s="3">
        <v>5000000</v>
      </c>
      <c r="E26" s="3">
        <v>5000000</v>
      </c>
      <c r="F26" s="3">
        <v>0</v>
      </c>
      <c r="G26" s="3">
        <v>0</v>
      </c>
      <c r="H26" s="3">
        <v>0</v>
      </c>
      <c r="I26" s="3">
        <v>0</v>
      </c>
    </row>
    <row r="27" spans="1:9" x14ac:dyDescent="0.25">
      <c r="A27" s="2" t="s">
        <v>65</v>
      </c>
      <c r="B27" s="3">
        <v>-29996467</v>
      </c>
      <c r="C27" s="3">
        <v>-127663428</v>
      </c>
      <c r="D27" s="3">
        <v>293682203</v>
      </c>
      <c r="E27" s="3">
        <v>-17833595</v>
      </c>
      <c r="F27" s="3">
        <v>-41355914</v>
      </c>
      <c r="G27" s="3">
        <v>-215435065</v>
      </c>
      <c r="H27" s="3">
        <v>213301771</v>
      </c>
      <c r="I27" s="3">
        <v>-116933132</v>
      </c>
    </row>
    <row r="28" spans="1:9" x14ac:dyDescent="0.25">
      <c r="A28" s="2" t="s">
        <v>66</v>
      </c>
      <c r="B28" s="3">
        <v>-2505029178</v>
      </c>
      <c r="C28" s="3">
        <v>-666354778</v>
      </c>
      <c r="D28" s="3">
        <v>-918179822</v>
      </c>
      <c r="E28" s="3">
        <v>-543794029</v>
      </c>
      <c r="F28" s="3">
        <v>-240329738</v>
      </c>
      <c r="G28" s="3">
        <v>-386108900</v>
      </c>
      <c r="H28" s="3">
        <v>-285131076</v>
      </c>
      <c r="I28" s="3">
        <v>-872160159</v>
      </c>
    </row>
    <row r="29" spans="1:9" x14ac:dyDescent="0.25">
      <c r="A29" s="2" t="s">
        <v>72</v>
      </c>
      <c r="B29" s="3">
        <v>-5089558</v>
      </c>
      <c r="C29" s="3">
        <v>-5720867</v>
      </c>
      <c r="D29" s="3">
        <v>-6126544</v>
      </c>
      <c r="E29" s="3">
        <v>-3624186</v>
      </c>
      <c r="F29" s="3">
        <v>0</v>
      </c>
      <c r="G29" s="3">
        <v>0</v>
      </c>
      <c r="H29" s="3">
        <v>0</v>
      </c>
      <c r="I29" s="3"/>
    </row>
    <row r="30" spans="1:9" x14ac:dyDescent="0.25">
      <c r="A30" s="2" t="s">
        <v>67</v>
      </c>
      <c r="B30" s="3">
        <v>240300</v>
      </c>
      <c r="C30" s="3">
        <v>3893813</v>
      </c>
      <c r="D30" s="3">
        <v>2079350</v>
      </c>
      <c r="E30" s="3">
        <v>1646486</v>
      </c>
      <c r="F30" s="3">
        <v>2997454</v>
      </c>
      <c r="G30" s="3">
        <v>644750</v>
      </c>
      <c r="H30" s="3">
        <v>3748894</v>
      </c>
      <c r="I30" s="3">
        <v>2428754</v>
      </c>
    </row>
    <row r="31" spans="1:9" x14ac:dyDescent="0.25">
      <c r="A31" s="14" t="s">
        <v>109</v>
      </c>
      <c r="B31" s="4">
        <f t="shared" ref="B31:I31" si="4">SUM(B32:B34)</f>
        <v>-288818355</v>
      </c>
      <c r="C31" s="4">
        <f t="shared" si="4"/>
        <v>-779809558</v>
      </c>
      <c r="D31" s="4">
        <f t="shared" si="4"/>
        <v>-992804143</v>
      </c>
      <c r="E31" s="4">
        <f t="shared" si="4"/>
        <v>-1342610131</v>
      </c>
      <c r="F31" s="4">
        <f t="shared" si="4"/>
        <v>899746651</v>
      </c>
      <c r="G31" s="4">
        <f t="shared" si="4"/>
        <v>-2870672401</v>
      </c>
      <c r="H31" s="4">
        <f t="shared" si="4"/>
        <v>-2955034284</v>
      </c>
      <c r="I31" s="4">
        <f t="shared" si="4"/>
        <v>5711368539</v>
      </c>
    </row>
    <row r="32" spans="1:9" x14ac:dyDescent="0.25">
      <c r="A32" s="2" t="s">
        <v>68</v>
      </c>
      <c r="B32" s="3">
        <v>0</v>
      </c>
      <c r="C32" s="3">
        <v>0</v>
      </c>
      <c r="D32" s="3">
        <v>0</v>
      </c>
      <c r="E32" s="3">
        <v>0</v>
      </c>
      <c r="F32" s="3">
        <v>2500000000</v>
      </c>
      <c r="G32" s="3">
        <v>-1250000000</v>
      </c>
      <c r="H32" s="3">
        <v>-1250000000</v>
      </c>
      <c r="I32" s="3">
        <v>7000000000</v>
      </c>
    </row>
    <row r="33" spans="1:9" x14ac:dyDescent="0.25">
      <c r="A33" s="2" t="s">
        <v>77</v>
      </c>
      <c r="B33" s="3"/>
      <c r="C33" s="3"/>
      <c r="D33" s="3"/>
      <c r="E33" s="3"/>
      <c r="F33" s="3"/>
      <c r="G33" s="3"/>
      <c r="H33" s="3"/>
      <c r="I33" s="3">
        <v>-500000000</v>
      </c>
    </row>
    <row r="34" spans="1:9" x14ac:dyDescent="0.25">
      <c r="A34" s="2" t="s">
        <v>69</v>
      </c>
      <c r="B34" s="3">
        <v>-288818355</v>
      </c>
      <c r="C34" s="3">
        <v>-779809558</v>
      </c>
      <c r="D34" s="3">
        <v>-992804143</v>
      </c>
      <c r="E34" s="3">
        <v>-1342610131</v>
      </c>
      <c r="F34" s="3">
        <v>-1600253349</v>
      </c>
      <c r="G34" s="3">
        <v>-1620672401</v>
      </c>
      <c r="H34" s="3">
        <v>-1705034284</v>
      </c>
      <c r="I34" s="3">
        <v>-788631461</v>
      </c>
    </row>
    <row r="35" spans="1:9" x14ac:dyDescent="0.25">
      <c r="A35" s="14" t="s">
        <v>110</v>
      </c>
      <c r="B35" s="4">
        <f t="shared" ref="B35:I35" si="5">B5+B25+B31</f>
        <v>4642663220</v>
      </c>
      <c r="C35" s="4">
        <f t="shared" si="5"/>
        <v>2824456735</v>
      </c>
      <c r="D35" s="4">
        <f t="shared" si="5"/>
        <v>847310496</v>
      </c>
      <c r="E35" s="4">
        <f t="shared" si="5"/>
        <v>416099111</v>
      </c>
      <c r="F35" s="4">
        <f t="shared" si="5"/>
        <v>779540963</v>
      </c>
      <c r="G35" s="4">
        <f t="shared" si="5"/>
        <v>5395837421</v>
      </c>
      <c r="H35" s="4">
        <f t="shared" si="5"/>
        <v>4460125319</v>
      </c>
      <c r="I35" s="4">
        <f t="shared" si="5"/>
        <v>1433794209</v>
      </c>
    </row>
    <row r="36" spans="1:9" x14ac:dyDescent="0.25">
      <c r="A36" s="16" t="s">
        <v>70</v>
      </c>
      <c r="B36" s="3">
        <v>-243265280</v>
      </c>
      <c r="C36" s="3">
        <v>-13202489</v>
      </c>
      <c r="D36" s="3">
        <v>-7211283</v>
      </c>
      <c r="E36" s="3">
        <v>3471253</v>
      </c>
      <c r="F36" s="3">
        <v>5229283</v>
      </c>
      <c r="G36" s="3">
        <v>8678233</v>
      </c>
      <c r="H36" s="3">
        <v>41104854</v>
      </c>
      <c r="I36" s="3">
        <v>9174203</v>
      </c>
    </row>
    <row r="37" spans="1:9" x14ac:dyDescent="0.25">
      <c r="A37" s="16" t="s">
        <v>111</v>
      </c>
      <c r="B37" s="3">
        <v>10616028274</v>
      </c>
      <c r="C37" s="3">
        <v>15015426214</v>
      </c>
      <c r="D37" s="3">
        <v>17910531111</v>
      </c>
      <c r="E37" s="3">
        <v>18750630322</v>
      </c>
      <c r="F37" s="3">
        <v>19170200686</v>
      </c>
      <c r="G37" s="3">
        <v>19954970932</v>
      </c>
      <c r="H37" s="3">
        <v>25359486586</v>
      </c>
      <c r="I37" s="3">
        <v>29860716759</v>
      </c>
    </row>
    <row r="38" spans="1:9" x14ac:dyDescent="0.25">
      <c r="A38" s="14" t="s">
        <v>112</v>
      </c>
      <c r="B38" s="4">
        <f>SUM(B35:B37)</f>
        <v>15015426214</v>
      </c>
      <c r="C38" s="4">
        <f t="shared" ref="C38:H38" si="6">SUM(C35:C37)</f>
        <v>17826680460</v>
      </c>
      <c r="D38" s="4">
        <f t="shared" si="6"/>
        <v>18750630324</v>
      </c>
      <c r="E38" s="4">
        <f t="shared" si="6"/>
        <v>19170200686</v>
      </c>
      <c r="F38" s="4">
        <f t="shared" si="6"/>
        <v>19954970932</v>
      </c>
      <c r="G38" s="4">
        <f t="shared" si="6"/>
        <v>25359486586</v>
      </c>
      <c r="H38" s="4">
        <f t="shared" si="6"/>
        <v>29860716759</v>
      </c>
      <c r="I38" s="4">
        <f>SUM(I35:I37)</f>
        <v>31303685171</v>
      </c>
    </row>
    <row r="39" spans="1:9" x14ac:dyDescent="0.25">
      <c r="A39" s="16" t="s">
        <v>85</v>
      </c>
      <c r="B39" s="6">
        <f>B5/('1'!B35/10)</f>
        <v>9.5745895922963289</v>
      </c>
      <c r="C39" s="6">
        <f>C5/('1'!C35/10)</f>
        <v>4.6967787527191645</v>
      </c>
      <c r="D39" s="6">
        <f>D5/('1'!D35/10)</f>
        <v>2.3934160047483855</v>
      </c>
      <c r="E39" s="6">
        <f>E5/('1'!E35/10)</f>
        <v>2.2512436797214286</v>
      </c>
      <c r="F39" s="6">
        <f>F5/('1'!F35/10)</f>
        <v>0.15396388311654369</v>
      </c>
      <c r="G39" s="6">
        <f>G5/('1'!G35/10)</f>
        <v>8.6145829500002939</v>
      </c>
      <c r="H39" s="6">
        <f>H5/('1'!H35/10)</f>
        <v>7.2698791232454525</v>
      </c>
      <c r="I39" s="6">
        <f>I5/('1'!I35/10)</f>
        <v>-2.9064362943097155</v>
      </c>
    </row>
    <row r="40" spans="1:9" x14ac:dyDescent="0.25">
      <c r="A40" s="14" t="s">
        <v>86</v>
      </c>
      <c r="B40" s="9">
        <v>779809558</v>
      </c>
      <c r="C40" s="9">
        <v>935771469</v>
      </c>
      <c r="D40" s="9">
        <v>1029348616</v>
      </c>
      <c r="E40" s="9">
        <v>1029348616</v>
      </c>
      <c r="F40" s="9">
        <v>1029348616</v>
      </c>
      <c r="G40" s="9">
        <v>1029348616</v>
      </c>
      <c r="H40" s="9">
        <v>1029348616</v>
      </c>
      <c r="I40" s="9">
        <v>1132283477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7" sqref="K17"/>
    </sheetView>
  </sheetViews>
  <sheetFormatPr defaultRowHeight="15" x14ac:dyDescent="0.25"/>
  <cols>
    <col min="1" max="1" width="34.5703125" bestFit="1" customWidth="1"/>
  </cols>
  <sheetData>
    <row r="1" spans="1:9" x14ac:dyDescent="0.25">
      <c r="A1" s="1" t="s">
        <v>78</v>
      </c>
    </row>
    <row r="2" spans="1:9" x14ac:dyDescent="0.25">
      <c r="A2" s="1" t="s">
        <v>73</v>
      </c>
    </row>
    <row r="3" spans="1:9" x14ac:dyDescent="0.25">
      <c r="A3" s="17" t="s">
        <v>113</v>
      </c>
    </row>
    <row r="4" spans="1:9" ht="15.75" x14ac:dyDescent="0.25">
      <c r="A4" s="7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9" x14ac:dyDescent="0.25">
      <c r="A5" t="s">
        <v>114</v>
      </c>
      <c r="B5" s="8">
        <f>'2'!D6/'2'!D7</f>
        <v>0.1949954462462074</v>
      </c>
      <c r="C5" s="8">
        <f>'2'!E6/'2'!E7</f>
        <v>0.15371312343050542</v>
      </c>
      <c r="D5" s="8">
        <f>'2'!F6/'2'!F7</f>
        <v>8.1722800567211193E-2</v>
      </c>
      <c r="E5" s="8">
        <f>'2'!G6/'2'!G7</f>
        <v>0.23051761115692523</v>
      </c>
      <c r="F5" s="8">
        <f>'2'!H6/'2'!H7</f>
        <v>0.33563913815773699</v>
      </c>
      <c r="G5" s="8">
        <f>'2'!I6/'2'!I7</f>
        <v>0.42011876498719913</v>
      </c>
    </row>
    <row r="6" spans="1:9" x14ac:dyDescent="0.25">
      <c r="A6" t="s">
        <v>74</v>
      </c>
      <c r="B6" s="8">
        <f>'2'!D25/'2'!D5</f>
        <v>0.57818056719928823</v>
      </c>
      <c r="C6" s="8">
        <f>'2'!E25/'2'!E5</f>
        <v>0.50986582547663861</v>
      </c>
      <c r="D6" s="8">
        <f>'2'!F25/'2'!F5</f>
        <v>0.48290327159553881</v>
      </c>
      <c r="E6" s="8">
        <f>'2'!G25/'2'!G5</f>
        <v>0.46248733692365684</v>
      </c>
      <c r="F6" s="8">
        <f>'2'!H25/'2'!H5</f>
        <v>0.4399511005042559</v>
      </c>
      <c r="G6" s="8">
        <f>'2'!I25/'2'!I5</f>
        <v>0.43310388473833372</v>
      </c>
      <c r="H6" s="8"/>
      <c r="I6" s="8"/>
    </row>
    <row r="7" spans="1:9" x14ac:dyDescent="0.25">
      <c r="A7" t="s">
        <v>75</v>
      </c>
      <c r="B7" s="8">
        <f>'2'!D35/'2'!D5</f>
        <v>0.15241863923776827</v>
      </c>
      <c r="C7" s="8">
        <f>'2'!E35/'2'!E5</f>
        <v>0.18384767754947554</v>
      </c>
      <c r="D7" s="8">
        <f>'2'!F35/'2'!F5</f>
        <v>0.17647312418006519</v>
      </c>
      <c r="E7" s="8">
        <f>'2'!G35/'2'!G5</f>
        <v>0.1797827285508829</v>
      </c>
      <c r="F7" s="8">
        <f>'2'!H35/'2'!H5</f>
        <v>9.5679425448639652E-2</v>
      </c>
      <c r="G7" s="8">
        <f>'2'!I35/'2'!I5</f>
        <v>0.16798358494859933</v>
      </c>
      <c r="H7" s="8"/>
      <c r="I7" s="8"/>
    </row>
    <row r="8" spans="1:9" x14ac:dyDescent="0.25">
      <c r="A8" t="s">
        <v>115</v>
      </c>
      <c r="B8" s="8">
        <f>'2'!D35/'1'!D5</f>
        <v>8.3024502954315797E-3</v>
      </c>
      <c r="C8" s="8">
        <f>'2'!E35/'1'!E5</f>
        <v>8.7596756098197674E-3</v>
      </c>
      <c r="D8" s="8">
        <f>'2'!F35/'1'!F5</f>
        <v>8.5728643042424658E-3</v>
      </c>
      <c r="E8" s="8">
        <f>'2'!G35/'1'!G5</f>
        <v>8.0097541815514987E-3</v>
      </c>
      <c r="F8" s="8">
        <f>'2'!H35/'1'!H5</f>
        <v>4.304355650818676E-3</v>
      </c>
      <c r="G8" s="8">
        <f>'2'!I35/'1'!I5</f>
        <v>7.6391435631631283E-3</v>
      </c>
    </row>
    <row r="9" spans="1:9" x14ac:dyDescent="0.25">
      <c r="A9" t="s">
        <v>116</v>
      </c>
      <c r="B9" s="8">
        <f>'2'!D35/'1'!D34</f>
        <v>8.7261949550508935E-2</v>
      </c>
      <c r="C9" s="8">
        <f>'2'!E35/'1'!E34</f>
        <v>9.1350294673912022E-2</v>
      </c>
      <c r="D9" s="8">
        <f>'2'!F35/'1'!F34</f>
        <v>8.1988081223127715E-2</v>
      </c>
      <c r="E9" s="8">
        <f>'2'!G35/'1'!G34</f>
        <v>8.6508306006752203E-2</v>
      </c>
      <c r="F9" s="8">
        <f>'2'!H35/'1'!H34</f>
        <v>4.898766045699559E-2</v>
      </c>
      <c r="G9" s="8">
        <f>'2'!I35/'1'!I34</f>
        <v>8.5694074365038592E-2</v>
      </c>
    </row>
    <row r="10" spans="1:9" x14ac:dyDescent="0.25">
      <c r="A10" t="s">
        <v>76</v>
      </c>
      <c r="B10" s="8">
        <v>0.12039999999999999</v>
      </c>
      <c r="C10" s="8">
        <v>0.1221</v>
      </c>
      <c r="D10" s="8">
        <v>0.12740000000000001</v>
      </c>
      <c r="E10" s="8">
        <v>0.1245</v>
      </c>
      <c r="F10" s="8">
        <v>0.1401</v>
      </c>
      <c r="G10" s="8"/>
    </row>
    <row r="11" spans="1:9" x14ac:dyDescent="0.25">
      <c r="A11" t="s">
        <v>117</v>
      </c>
      <c r="B11" s="8">
        <v>5.0900000000000001E-2</v>
      </c>
      <c r="C11" s="8">
        <v>7.6100000000000001E-2</v>
      </c>
      <c r="D11" s="8">
        <v>7.8200000000000006E-2</v>
      </c>
      <c r="E11" s="8">
        <v>5.96E-2</v>
      </c>
      <c r="F11" s="8">
        <v>5.45E-2</v>
      </c>
      <c r="G11" s="8"/>
    </row>
    <row r="12" spans="1:9" x14ac:dyDescent="0.25">
      <c r="A12" t="s">
        <v>118</v>
      </c>
      <c r="B12" s="8">
        <v>0.76070000000000004</v>
      </c>
      <c r="C12" s="8">
        <v>0.71940000000000004</v>
      </c>
      <c r="D12" s="8">
        <v>0.77949999999999997</v>
      </c>
      <c r="E12" s="8">
        <v>0.8599</v>
      </c>
      <c r="F12" s="8">
        <v>0.99650000000000005</v>
      </c>
      <c r="G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Sunny</cp:lastModifiedBy>
  <dcterms:created xsi:type="dcterms:W3CDTF">2019-01-07T05:45:09Z</dcterms:created>
  <dcterms:modified xsi:type="dcterms:W3CDTF">2020-04-12T14:23:59Z</dcterms:modified>
</cp:coreProperties>
</file>