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D10" i="2" l="1"/>
  <c r="C31" i="3" l="1"/>
  <c r="E31" i="3"/>
  <c r="F31" i="3"/>
  <c r="G31" i="3"/>
  <c r="C29" i="3"/>
  <c r="E29" i="3"/>
  <c r="F29" i="3"/>
  <c r="G29" i="3"/>
  <c r="C28" i="3"/>
  <c r="D28" i="3"/>
  <c r="E28" i="3"/>
  <c r="F28" i="3"/>
  <c r="G28" i="3"/>
  <c r="C25" i="3"/>
  <c r="D25" i="3"/>
  <c r="D29" i="3" s="1"/>
  <c r="D31" i="3" s="1"/>
  <c r="E25" i="3"/>
  <c r="F25" i="3"/>
  <c r="G25" i="3"/>
  <c r="C13" i="3"/>
  <c r="D13" i="3"/>
  <c r="E13" i="3"/>
  <c r="F13" i="3"/>
  <c r="G13" i="3"/>
  <c r="C39" i="2"/>
  <c r="E39" i="2"/>
  <c r="F39" i="2"/>
  <c r="G39" i="2"/>
  <c r="B39" i="2"/>
  <c r="C36" i="2"/>
  <c r="D36" i="2"/>
  <c r="E36" i="2"/>
  <c r="F36" i="2"/>
  <c r="G36" i="2"/>
  <c r="B36" i="2"/>
  <c r="C20" i="2"/>
  <c r="D20" i="2"/>
  <c r="E20" i="2"/>
  <c r="F20" i="2"/>
  <c r="G20" i="2"/>
  <c r="C12" i="2"/>
  <c r="C18" i="2" s="1"/>
  <c r="C35" i="2" s="1"/>
  <c r="D12" i="2"/>
  <c r="D18" i="2" s="1"/>
  <c r="E12" i="2"/>
  <c r="E18" i="2" s="1"/>
  <c r="E35" i="2" s="1"/>
  <c r="F12" i="2"/>
  <c r="F18" i="2" s="1"/>
  <c r="G12" i="2"/>
  <c r="C47" i="1"/>
  <c r="C46" i="1"/>
  <c r="B46" i="1"/>
  <c r="C33" i="1"/>
  <c r="D33" i="1"/>
  <c r="D46" i="1" s="1"/>
  <c r="E33" i="1"/>
  <c r="E46" i="1" s="1"/>
  <c r="E47" i="1" s="1"/>
  <c r="F33" i="1"/>
  <c r="F46" i="1" s="1"/>
  <c r="F47" i="1" s="1"/>
  <c r="G33" i="1"/>
  <c r="G46" i="1" s="1"/>
  <c r="G47" i="1" s="1"/>
  <c r="B33" i="1"/>
  <c r="C31" i="1"/>
  <c r="E31" i="1"/>
  <c r="F31" i="1"/>
  <c r="G31" i="1"/>
  <c r="C25" i="1"/>
  <c r="D25" i="1"/>
  <c r="E25" i="1"/>
  <c r="F25" i="1"/>
  <c r="G25" i="1"/>
  <c r="C17" i="1"/>
  <c r="D17" i="1"/>
  <c r="E17" i="1"/>
  <c r="F17" i="1"/>
  <c r="G17" i="1"/>
  <c r="C15" i="1"/>
  <c r="E15" i="1"/>
  <c r="F15" i="1"/>
  <c r="G15" i="1"/>
  <c r="C10" i="1"/>
  <c r="D10" i="1"/>
  <c r="D15" i="1" s="1"/>
  <c r="E10" i="1"/>
  <c r="F10" i="1"/>
  <c r="G10" i="1"/>
  <c r="D35" i="2" l="1"/>
  <c r="D39" i="2" s="1"/>
  <c r="D31" i="1"/>
  <c r="D47" i="1" s="1"/>
  <c r="F35" i="2"/>
  <c r="G42" i="2"/>
  <c r="G34" i="3"/>
  <c r="G33" i="3"/>
  <c r="H20" i="2" l="1"/>
  <c r="G10" i="2"/>
  <c r="G18" i="2" s="1"/>
  <c r="G35" i="2" s="1"/>
  <c r="G49" i="1"/>
  <c r="G48" i="1"/>
  <c r="G41" i="2" l="1"/>
  <c r="C49" i="1"/>
  <c r="D49" i="1"/>
  <c r="E49" i="1"/>
  <c r="F49" i="1"/>
  <c r="B49" i="1"/>
  <c r="B20" i="2" l="1"/>
  <c r="B12" i="2"/>
  <c r="B18" i="2" s="1"/>
  <c r="C41" i="2" l="1"/>
  <c r="B35" i="2"/>
  <c r="B28" i="3"/>
  <c r="B16" i="3"/>
  <c r="B25" i="3" s="1"/>
  <c r="C16" i="3"/>
  <c r="B11" i="3"/>
  <c r="B13" i="3" s="1"/>
  <c r="B33" i="3" s="1"/>
  <c r="C11" i="3"/>
  <c r="C33" i="3" s="1"/>
  <c r="B35" i="1"/>
  <c r="C35" i="1"/>
  <c r="C43" i="1"/>
  <c r="B41" i="2" l="1"/>
  <c r="B29" i="3"/>
  <c r="B31" i="3" s="1"/>
  <c r="B43" i="1"/>
  <c r="B10" i="1"/>
  <c r="B15" i="1" s="1"/>
  <c r="B48" i="1" s="1"/>
  <c r="B25" i="1"/>
  <c r="B17" i="1"/>
  <c r="C48" i="1"/>
  <c r="B31" i="1" l="1"/>
  <c r="B47" i="1" s="1"/>
  <c r="E33" i="3"/>
  <c r="F33" i="3"/>
  <c r="D33" i="3"/>
  <c r="E41" i="2"/>
  <c r="F41" i="2"/>
  <c r="D41" i="2"/>
  <c r="E48" i="1"/>
  <c r="F48" i="1"/>
  <c r="D48" i="1"/>
</calcChain>
</file>

<file path=xl/sharedStrings.xml><?xml version="1.0" encoding="utf-8"?>
<sst xmlns="http://schemas.openxmlformats.org/spreadsheetml/2006/main" count="141" uniqueCount="103">
  <si>
    <t>Reserve For Exceptional Losses</t>
  </si>
  <si>
    <t>Investment Fluctuation Fund</t>
  </si>
  <si>
    <t>-</t>
  </si>
  <si>
    <t>Reserve &amp; Surplus</t>
  </si>
  <si>
    <t>Profit &amp; Loss Appropriation Account</t>
  </si>
  <si>
    <t>Fire Insurance Business Account</t>
  </si>
  <si>
    <t>Marine Insurance Business Account</t>
  </si>
  <si>
    <t>Marine (Hull)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</si>
  <si>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</si>
  <si>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</si>
  <si>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</si>
  <si>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</si>
  <si>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</si>
  <si>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</si>
  <si>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</si>
  <si>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Sundry Creditors</t>
  </si>
  <si>
    <t>Deferred Tax</t>
  </si>
  <si>
    <t>Investment (At cost)</t>
  </si>
  <si>
    <t>National Bond/ Government Treasury Bond/Investment in Bangladesh Govt treasury bond</t>
  </si>
  <si>
    <t>Other Long Term Investment</t>
  </si>
  <si>
    <t>Accrued Interest</t>
  </si>
  <si>
    <t>Amount Due From Other Persons Or Bodies Carrying On Insurance Business</t>
  </si>
  <si>
    <t>Sundry Debtors</t>
  </si>
  <si>
    <t>Deferred Expense</t>
  </si>
  <si>
    <t>Cash &amp; Bank Balances</t>
  </si>
  <si>
    <t>Property, Plant &amp; Equipments / Other fixed assets</t>
  </si>
  <si>
    <t>Stock Of Printing Materials At Cost</t>
  </si>
  <si>
    <t>Insurance Stamps In Hand</t>
  </si>
  <si>
    <t>Prime Insurance Company Limited</t>
  </si>
  <si>
    <t>Dividend Income</t>
  </si>
  <si>
    <t>Dividend And Share Income</t>
  </si>
  <si>
    <t>Interest Income</t>
  </si>
  <si>
    <t>Profit On Sale Of Investment</t>
  </si>
  <si>
    <t>Other Income/ Misc Income</t>
  </si>
  <si>
    <t>Capital Gain/(Loss) On Sale Of Share</t>
  </si>
  <si>
    <t>Profit/Loss Transferred From:</t>
  </si>
  <si>
    <t>Fire Revenue Account</t>
  </si>
  <si>
    <t>Marine Hull Revenue Account</t>
  </si>
  <si>
    <t>Marine Revenue Account</t>
  </si>
  <si>
    <t>Motor Revenue Account</t>
  </si>
  <si>
    <t>Miscellaneous Revenue Account</t>
  </si>
  <si>
    <t>Meeting Expenses</t>
  </si>
  <si>
    <t>Advertisement &amp; Publicity</t>
  </si>
  <si>
    <t>Employee Special Benefit</t>
  </si>
  <si>
    <t>Directors Fee</t>
  </si>
  <si>
    <t>Audit Fees</t>
  </si>
  <si>
    <t>Legal &amp; Professional Fees</t>
  </si>
  <si>
    <t>Donation &amp; Subscription</t>
  </si>
  <si>
    <t>Depreciation</t>
  </si>
  <si>
    <t>Other Expenses</t>
  </si>
  <si>
    <t>Interest On Loan</t>
  </si>
  <si>
    <t>Registration &amp; Renewal</t>
  </si>
  <si>
    <t>Provision For Incentive</t>
  </si>
  <si>
    <t>Provision For Performance Bonus</t>
  </si>
  <si>
    <t>Provision For Loss On Investment In Shares</t>
  </si>
  <si>
    <t>Turnover Against Insurance Business</t>
  </si>
  <si>
    <t>Interest &amp; Other Income</t>
  </si>
  <si>
    <t>VAT Paid</t>
  </si>
  <si>
    <t>TDS &amp; VDS Paid</t>
  </si>
  <si>
    <t>Collection From Premium &amp; Other Income</t>
  </si>
  <si>
    <t>Income Tax Paid</t>
  </si>
  <si>
    <t>Payment For Management Exp. Re-Insurance &amp; Claim</t>
  </si>
  <si>
    <t>Acquisition Of Fixed Asset</t>
  </si>
  <si>
    <t>Fixed Deposit / FDR</t>
  </si>
  <si>
    <t>Purchase Of Fixed Assets (Addition)</t>
  </si>
  <si>
    <t>Disposal Of Fixed Assets</t>
  </si>
  <si>
    <t>Building/ Office Space In Process</t>
  </si>
  <si>
    <t>Sales Of Share</t>
  </si>
  <si>
    <t>Interest Paid</t>
  </si>
  <si>
    <t>Interest Received</t>
  </si>
  <si>
    <t>Investment In Share/ Purchase of Share</t>
  </si>
  <si>
    <t>Dividend Received</t>
  </si>
  <si>
    <t>Dividend Paid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</si>
  <si>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</si>
  <si>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</si>
  <si>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</si>
  <si>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</si>
  <si>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</si>
  <si>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</si>
  <si>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</si>
  <si>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</si>
  <si>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</si>
  <si>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</si>
  <si>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</si>
  <si>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</si>
  <si>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</si>
  <si>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</si>
  <si>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</si>
  <si>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</si>
  <si>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</si>
  <si>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</si>
  <si>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</si>
  <si>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</si>
  <si>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</si>
  <si>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</si>
  <si>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</si>
  <si>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</si>
  <si>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</si>
  <si>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</si>
  <si>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</si>
  <si>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Premium Collection Accounts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</si>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</sst>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Fill="1"/>
    <xf numFmtId="164" fontId="0" fillId="0" borderId="0" xfId="1" applyNumberFormat="1" applyFont="1"/>
    <xf numFmtId="0" fontId="0" fillId="0" borderId="0" xfId="0" applyFont="1"/>
    <xf numFmtId="0" fontId="4" fillId="0" borderId="0" xfId="0" applyFont="1" applyFill="1"/>
    <xf numFmtId="0" fontId="5" fillId="0" borderId="0" xfId="0" applyFont="1" applyFill="1" applyAlignment="1">
      <alignment horizontal="left" vertical="center" wrapText="1" indent="2"/>
    </xf>
    <xf numFmtId="0" fontId="6" fillId="0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right" wrapText="1"/>
    </xf>
    <xf numFmtId="0" fontId="1" fillId="0" borderId="5" xfId="0" applyFont="1" applyFill="1" applyBorder="1" applyAlignment="1">
      <alignment horizontal="right" wrapText="1"/>
    </xf>
    <xf numFmtId="164" fontId="6" fillId="0" borderId="0" xfId="1" applyNumberFormat="1" applyFont="1" applyFill="1" applyBorder="1" applyAlignment="1">
      <alignment horizontal="right" vertical="top" wrapText="1"/>
    </xf>
    <xf numFmtId="0" fontId="3" fillId="0" borderId="10" xfId="0" applyFont="1" applyBorder="1"/>
    <xf numFmtId="164" fontId="5" fillId="0" borderId="0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right" wrapText="1"/>
    </xf>
    <xf numFmtId="0" fontId="5" fillId="0" borderId="3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vertical="top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4" fontId="9" fillId="0" borderId="0" xfId="0" applyNumberFormat="1" applyFont="1" applyFill="1" applyAlignment="1">
      <alignment horizontal="right" vertical="top" wrapText="1"/>
    </xf>
    <xf numFmtId="4" fontId="9" fillId="0" borderId="5" xfId="0" applyNumberFormat="1" applyFont="1" applyFill="1" applyBorder="1" applyAlignment="1">
      <alignment horizontal="right" vertical="top" wrapText="1"/>
    </xf>
    <xf numFmtId="0" fontId="9" fillId="0" borderId="0" xfId="0" applyFont="1" applyFill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4" fontId="10" fillId="2" borderId="8" xfId="0" applyNumberFormat="1" applyFont="1" applyFill="1" applyBorder="1" applyAlignment="1">
      <alignment horizontal="right" vertical="top" wrapText="1"/>
    </xf>
    <xf numFmtId="4" fontId="10" fillId="2" borderId="9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8" fillId="0" borderId="0" xfId="0" applyFont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wrapText="1"/>
    </xf>
    <xf numFmtId="164" fontId="1" fillId="0" borderId="0" xfId="1" applyNumberFormat="1" applyFont="1" applyFill="1" applyBorder="1" applyAlignment="1">
      <alignment horizontal="right" vertical="top" wrapText="1"/>
    </xf>
    <xf numFmtId="164" fontId="11" fillId="0" borderId="0" xfId="1" applyNumberFormat="1" applyFont="1" applyFill="1" applyAlignment="1">
      <alignment horizontal="right" vertical="top" wrapText="1"/>
    </xf>
    <xf numFmtId="0" fontId="7" fillId="0" borderId="0" xfId="0" applyFont="1"/>
    <xf numFmtId="0" fontId="6" fillId="0" borderId="0" xfId="0" applyFont="1"/>
    <xf numFmtId="0" fontId="6" fillId="0" borderId="10" xfId="0" applyFont="1" applyBorder="1"/>
    <xf numFmtId="0" fontId="6" fillId="0" borderId="12" xfId="0" applyFont="1" applyBorder="1"/>
    <xf numFmtId="0" fontId="6" fillId="0" borderId="11" xfId="0" applyFont="1" applyBorder="1" applyAlignment="1">
      <alignment vertical="top" wrapText="1"/>
    </xf>
    <xf numFmtId="164" fontId="1" fillId="0" borderId="0" xfId="1" applyNumberFormat="1" applyFont="1"/>
    <xf numFmtId="0" fontId="1" fillId="0" borderId="0" xfId="0" applyFont="1"/>
    <xf numFmtId="0" fontId="12" fillId="0" borderId="0" xfId="0" applyFont="1"/>
    <xf numFmtId="0" fontId="7" fillId="0" borderId="1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4" xfId="0" applyFont="1" applyFill="1" applyBorder="1" applyAlignment="1">
      <alignment vertical="top" wrapText="1"/>
    </xf>
    <xf numFmtId="0" fontId="6" fillId="0" borderId="1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" workbookViewId="0">
      <pane xSplit="1" ySplit="4" topLeftCell="B32" activePane="bottomRight" state="frozen"/>
      <selection activeCell="A2" sqref="A2"/>
      <selection pane="topRight" activeCell="B2" sqref="B2"/>
      <selection pane="bottomLeft" activeCell="A5" sqref="A5"/>
      <selection pane="bottomRight" activeCell="G33" sqref="G33"/>
    </sheetView>
  </sheetViews>
  <sheetFormatPr defaultRowHeight="15" x14ac:dyDescent="0.25"/>
  <cols>
    <col min="1" max="1" width="41.5703125" style="76" customWidth="1"/>
    <col min="2" max="3" width="15.85546875" style="76" customWidth="1"/>
    <col min="4" max="6" width="13.7109375" style="76" bestFit="1" customWidth="1"/>
    <col min="7" max="7" width="15.28515625" style="76" bestFit="1" customWidth="1"/>
    <col min="8" max="16384" width="9.140625" style="76"/>
  </cols>
  <sheetData>
    <row r="1" spans="1:7" ht="18.75" x14ac:dyDescent="0.3">
      <c r="A1" s="4" t="s">
        <v>28</v>
      </c>
      <c r="B1" s="4"/>
      <c r="C1" s="4"/>
    </row>
    <row r="2" spans="1:7" ht="18.75" x14ac:dyDescent="0.3">
      <c r="A2" s="4" t="s">
        <v>28</v>
      </c>
      <c r="B2" s="4"/>
      <c r="C2" s="4"/>
    </row>
    <row r="3" spans="1:7" x14ac:dyDescent="0.25">
      <c r="A3" s="71" t="s">
        <v>73</v>
      </c>
    </row>
    <row r="4" spans="1:7" ht="15.75" thickBot="1" x14ac:dyDescent="0.3">
      <c r="A4" s="71" t="s">
        <v>74</v>
      </c>
    </row>
    <row r="5" spans="1:7" x14ac:dyDescent="0.25">
      <c r="A5" s="6"/>
      <c r="B5" s="7">
        <v>2013</v>
      </c>
      <c r="C5" s="7">
        <v>2014</v>
      </c>
      <c r="D5" s="8">
        <v>2015</v>
      </c>
      <c r="E5" s="8">
        <v>2016</v>
      </c>
      <c r="F5" s="9">
        <v>2017</v>
      </c>
      <c r="G5" s="29">
        <v>2018</v>
      </c>
    </row>
    <row r="6" spans="1:7" ht="15.75" x14ac:dyDescent="0.25">
      <c r="A6" s="78" t="s">
        <v>75</v>
      </c>
      <c r="B6" s="28"/>
      <c r="C6" s="28"/>
      <c r="D6" s="29"/>
      <c r="E6" s="29"/>
      <c r="F6" s="30"/>
    </row>
    <row r="7" spans="1:7" ht="15.75" x14ac:dyDescent="0.25">
      <c r="A7" s="79"/>
      <c r="B7" s="28"/>
      <c r="C7" s="28"/>
      <c r="D7" s="29"/>
      <c r="E7" s="29"/>
      <c r="F7" s="30"/>
    </row>
    <row r="8" spans="1:7" x14ac:dyDescent="0.25">
      <c r="A8" s="77" t="s">
        <v>76</v>
      </c>
      <c r="B8" s="28"/>
      <c r="C8" s="28"/>
      <c r="D8" s="29"/>
      <c r="E8" s="29"/>
      <c r="F8" s="30"/>
    </row>
    <row r="9" spans="1:7" x14ac:dyDescent="0.25">
      <c r="A9" s="80" t="s">
        <v>77</v>
      </c>
      <c r="B9" s="11">
        <v>338530010</v>
      </c>
      <c r="C9" s="11">
        <v>389309510</v>
      </c>
      <c r="D9" s="12">
        <v>408774980</v>
      </c>
      <c r="E9" s="12">
        <v>408774980</v>
      </c>
      <c r="F9" s="13">
        <v>408774980</v>
      </c>
      <c r="G9" s="68">
        <v>408774980</v>
      </c>
    </row>
    <row r="10" spans="1:7" x14ac:dyDescent="0.25">
      <c r="A10" s="80" t="s">
        <v>78</v>
      </c>
      <c r="B10" s="15">
        <f>SUM(B11:B14)</f>
        <v>226540453</v>
      </c>
      <c r="C10" s="15">
        <f t="shared" ref="C10:G10" si="0">SUM(C11:C14)</f>
        <v>274111742</v>
      </c>
      <c r="D10" s="15">
        <f t="shared" si="0"/>
        <v>238122436</v>
      </c>
      <c r="E10" s="15">
        <f t="shared" si="0"/>
        <v>261255386</v>
      </c>
      <c r="F10" s="15">
        <f t="shared" si="0"/>
        <v>296829814</v>
      </c>
      <c r="G10" s="15">
        <f t="shared" si="0"/>
        <v>281381169</v>
      </c>
    </row>
    <row r="11" spans="1:7" x14ac:dyDescent="0.25">
      <c r="A11" s="10" t="s">
        <v>0</v>
      </c>
      <c r="B11" s="11">
        <v>125468197</v>
      </c>
      <c r="C11" s="11">
        <v>155566523</v>
      </c>
      <c r="D11" s="12">
        <v>171454302</v>
      </c>
      <c r="E11" s="12">
        <v>191160376</v>
      </c>
      <c r="F11" s="13">
        <v>210250498</v>
      </c>
      <c r="G11" s="68">
        <v>228345309</v>
      </c>
    </row>
    <row r="12" spans="1:7" x14ac:dyDescent="0.25">
      <c r="A12" s="10" t="s">
        <v>1</v>
      </c>
      <c r="B12" s="11">
        <v>7000000</v>
      </c>
      <c r="C12" s="11">
        <v>50850025</v>
      </c>
      <c r="D12" s="12"/>
      <c r="E12" s="12" t="s">
        <v>2</v>
      </c>
      <c r="F12" s="13" t="s">
        <v>2</v>
      </c>
    </row>
    <row r="13" spans="1:7" x14ac:dyDescent="0.25">
      <c r="A13" s="10" t="s">
        <v>3</v>
      </c>
      <c r="B13" s="11">
        <v>40850025</v>
      </c>
      <c r="C13" s="11">
        <v>7500000</v>
      </c>
      <c r="D13" s="12">
        <v>7700000</v>
      </c>
      <c r="E13" s="12">
        <v>8900000</v>
      </c>
      <c r="F13" s="13">
        <v>9900000</v>
      </c>
      <c r="G13" s="68">
        <v>10400000</v>
      </c>
    </row>
    <row r="14" spans="1:7" x14ac:dyDescent="0.25">
      <c r="A14" s="10" t="s">
        <v>4</v>
      </c>
      <c r="B14" s="11">
        <v>53222231</v>
      </c>
      <c r="C14" s="11">
        <v>60195194</v>
      </c>
      <c r="D14" s="12">
        <v>58968134</v>
      </c>
      <c r="E14" s="12">
        <v>61195010</v>
      </c>
      <c r="F14" s="13">
        <v>76679316</v>
      </c>
      <c r="G14" s="68">
        <v>42635860</v>
      </c>
    </row>
    <row r="15" spans="1:7" x14ac:dyDescent="0.25">
      <c r="A15" s="14"/>
      <c r="B15" s="15">
        <f>B10+B9</f>
        <v>565070463</v>
      </c>
      <c r="C15" s="15">
        <f t="shared" ref="C15:G15" si="1">C10+C9</f>
        <v>663421252</v>
      </c>
      <c r="D15" s="15">
        <f t="shared" si="1"/>
        <v>646897416</v>
      </c>
      <c r="E15" s="15">
        <f t="shared" si="1"/>
        <v>670030366</v>
      </c>
      <c r="F15" s="15">
        <f t="shared" si="1"/>
        <v>705604794</v>
      </c>
      <c r="G15" s="15">
        <f t="shared" si="1"/>
        <v>690156149</v>
      </c>
    </row>
    <row r="16" spans="1:7" x14ac:dyDescent="0.25">
      <c r="A16" s="14"/>
      <c r="B16" s="15"/>
      <c r="C16" s="15"/>
      <c r="D16" s="15"/>
      <c r="E16" s="15"/>
      <c r="F16" s="15"/>
    </row>
    <row r="17" spans="1:7" x14ac:dyDescent="0.25">
      <c r="A17" s="80" t="s">
        <v>79</v>
      </c>
      <c r="B17" s="15">
        <f>SUM(B18:B22)</f>
        <v>107544459</v>
      </c>
      <c r="C17" s="15">
        <f t="shared" ref="C17:G17" si="2">SUM(C18:C22)</f>
        <v>120412721</v>
      </c>
      <c r="D17" s="15">
        <f t="shared" si="2"/>
        <v>90268868</v>
      </c>
      <c r="E17" s="15">
        <f t="shared" si="2"/>
        <v>78860479</v>
      </c>
      <c r="F17" s="15">
        <f t="shared" si="2"/>
        <v>102098593</v>
      </c>
      <c r="G17" s="15">
        <f t="shared" si="2"/>
        <v>96669632</v>
      </c>
    </row>
    <row r="18" spans="1:7" x14ac:dyDescent="0.25">
      <c r="A18" s="10" t="s">
        <v>5</v>
      </c>
      <c r="B18" s="11">
        <v>27603892</v>
      </c>
      <c r="C18" s="11">
        <v>19479922</v>
      </c>
      <c r="D18" s="12">
        <v>13362848</v>
      </c>
      <c r="E18" s="12">
        <v>11619670</v>
      </c>
      <c r="F18" s="13">
        <v>15500512</v>
      </c>
      <c r="G18" s="68">
        <v>24949683</v>
      </c>
    </row>
    <row r="19" spans="1:7" x14ac:dyDescent="0.25">
      <c r="A19" s="10" t="s">
        <v>6</v>
      </c>
      <c r="B19" s="11">
        <v>53355150</v>
      </c>
      <c r="C19" s="11">
        <v>51231415</v>
      </c>
      <c r="D19" s="12">
        <v>32885931</v>
      </c>
      <c r="E19" s="12">
        <v>43298898</v>
      </c>
      <c r="F19" s="13">
        <v>61579448</v>
      </c>
      <c r="G19" s="68">
        <v>44803588</v>
      </c>
    </row>
    <row r="20" spans="1:7" x14ac:dyDescent="0.25">
      <c r="A20" s="10" t="s">
        <v>7</v>
      </c>
      <c r="B20" s="11"/>
      <c r="C20" s="11"/>
      <c r="D20" s="12">
        <v>9223411</v>
      </c>
      <c r="E20" s="12">
        <v>60301</v>
      </c>
      <c r="F20" s="13">
        <v>474346</v>
      </c>
      <c r="G20" s="68">
        <v>273285</v>
      </c>
    </row>
    <row r="21" spans="1:7" x14ac:dyDescent="0.25">
      <c r="A21" s="10" t="s">
        <v>8</v>
      </c>
      <c r="B21" s="11">
        <v>17611198</v>
      </c>
      <c r="C21" s="11">
        <v>16055507</v>
      </c>
      <c r="D21" s="12">
        <v>17308828</v>
      </c>
      <c r="E21" s="12">
        <v>16884385</v>
      </c>
      <c r="F21" s="13">
        <v>18214934</v>
      </c>
      <c r="G21" s="68">
        <v>16270440</v>
      </c>
    </row>
    <row r="22" spans="1:7" x14ac:dyDescent="0.25">
      <c r="A22" s="10" t="s">
        <v>9</v>
      </c>
      <c r="B22" s="11">
        <v>8974219</v>
      </c>
      <c r="C22" s="11">
        <v>33645877</v>
      </c>
      <c r="D22" s="12">
        <v>17487850</v>
      </c>
      <c r="E22" s="12">
        <v>6997225</v>
      </c>
      <c r="F22" s="13">
        <v>6329353</v>
      </c>
      <c r="G22" s="68">
        <v>10372636</v>
      </c>
    </row>
    <row r="23" spans="1:7" x14ac:dyDescent="0.25">
      <c r="A23" s="80" t="s">
        <v>10</v>
      </c>
      <c r="B23" s="15">
        <v>45411809</v>
      </c>
      <c r="C23" s="15">
        <v>41638600</v>
      </c>
      <c r="D23" s="16">
        <v>37566425</v>
      </c>
      <c r="E23" s="16">
        <v>20690733</v>
      </c>
      <c r="F23" s="17">
        <v>23632146</v>
      </c>
      <c r="G23" s="17">
        <v>32931099</v>
      </c>
    </row>
    <row r="24" spans="1:7" x14ac:dyDescent="0.25">
      <c r="A24" s="80"/>
      <c r="B24" s="15"/>
      <c r="C24" s="15"/>
      <c r="D24" s="16"/>
      <c r="E24" s="16"/>
      <c r="F24" s="31"/>
    </row>
    <row r="25" spans="1:7" x14ac:dyDescent="0.25">
      <c r="A25" s="80" t="s">
        <v>11</v>
      </c>
      <c r="B25" s="15">
        <f>SUM(B26:B30)</f>
        <v>324929285</v>
      </c>
      <c r="C25" s="15">
        <f t="shared" ref="C25:G25" si="3">SUM(C26:C30)</f>
        <v>366841779</v>
      </c>
      <c r="D25" s="15">
        <f t="shared" si="3"/>
        <v>362271907</v>
      </c>
      <c r="E25" s="15">
        <f t="shared" si="3"/>
        <v>341641952</v>
      </c>
      <c r="F25" s="15">
        <f t="shared" si="3"/>
        <v>391482403</v>
      </c>
      <c r="G25" s="15">
        <f t="shared" si="3"/>
        <v>484218016</v>
      </c>
    </row>
    <row r="26" spans="1:7" ht="45" x14ac:dyDescent="0.25">
      <c r="A26" s="10" t="s">
        <v>12</v>
      </c>
      <c r="B26" s="11">
        <v>39694999</v>
      </c>
      <c r="C26" s="11">
        <v>45976138</v>
      </c>
      <c r="D26" s="12">
        <v>57355958</v>
      </c>
      <c r="E26" s="12">
        <v>49671371</v>
      </c>
      <c r="F26" s="13">
        <v>69287456</v>
      </c>
      <c r="G26" s="68">
        <v>68918000</v>
      </c>
    </row>
    <row r="27" spans="1:7" ht="30" x14ac:dyDescent="0.25">
      <c r="A27" s="10" t="s">
        <v>13</v>
      </c>
      <c r="B27" s="11">
        <v>94042754</v>
      </c>
      <c r="C27" s="11">
        <v>100630870</v>
      </c>
      <c r="D27" s="12">
        <v>37293239</v>
      </c>
      <c r="E27" s="12">
        <v>3808970</v>
      </c>
      <c r="F27" s="13">
        <v>15438205</v>
      </c>
      <c r="G27" s="68">
        <v>77161945</v>
      </c>
    </row>
    <row r="28" spans="1:7" x14ac:dyDescent="0.25">
      <c r="A28" s="10" t="s">
        <v>14</v>
      </c>
      <c r="B28" s="11">
        <v>114744712</v>
      </c>
      <c r="C28" s="11">
        <v>154927420</v>
      </c>
      <c r="D28" s="12">
        <v>201265125</v>
      </c>
      <c r="E28" s="12">
        <v>227569435</v>
      </c>
      <c r="F28" s="13">
        <v>243238890</v>
      </c>
      <c r="G28" s="68">
        <v>272735091</v>
      </c>
    </row>
    <row r="29" spans="1:7" x14ac:dyDescent="0.25">
      <c r="A29" s="10" t="s">
        <v>15</v>
      </c>
      <c r="B29" s="11">
        <v>71946820</v>
      </c>
      <c r="C29" s="11">
        <v>60807351</v>
      </c>
      <c r="D29" s="12">
        <v>66357585</v>
      </c>
      <c r="E29" s="12">
        <v>60592176</v>
      </c>
      <c r="F29" s="13">
        <v>57774932</v>
      </c>
      <c r="G29" s="68">
        <v>56497961</v>
      </c>
    </row>
    <row r="30" spans="1:7" x14ac:dyDescent="0.25">
      <c r="A30" s="10" t="s">
        <v>16</v>
      </c>
      <c r="B30" s="11">
        <v>4500000</v>
      </c>
      <c r="C30" s="11">
        <v>4500000</v>
      </c>
      <c r="D30" s="12"/>
      <c r="E30" s="12" t="s">
        <v>2</v>
      </c>
      <c r="F30" s="13">
        <v>5742920</v>
      </c>
      <c r="G30" s="68">
        <v>8905019</v>
      </c>
    </row>
    <row r="31" spans="1:7" x14ac:dyDescent="0.25">
      <c r="A31" s="14"/>
      <c r="B31" s="15">
        <f>B25+B23+B17+B15</f>
        <v>1042956016</v>
      </c>
      <c r="C31" s="15">
        <f t="shared" ref="C31:G31" si="4">C25+C23+C17+C15</f>
        <v>1192314352</v>
      </c>
      <c r="D31" s="15">
        <f t="shared" si="4"/>
        <v>1137004616</v>
      </c>
      <c r="E31" s="15">
        <f t="shared" si="4"/>
        <v>1111223530</v>
      </c>
      <c r="F31" s="15">
        <f t="shared" si="4"/>
        <v>1222817936</v>
      </c>
      <c r="G31" s="15">
        <f t="shared" si="4"/>
        <v>1303974896</v>
      </c>
    </row>
    <row r="32" spans="1:7" x14ac:dyDescent="0.25">
      <c r="A32" s="81" t="s">
        <v>80</v>
      </c>
      <c r="B32" s="15"/>
      <c r="C32" s="15"/>
      <c r="D32" s="15"/>
      <c r="E32" s="15"/>
      <c r="F32" s="15"/>
    </row>
    <row r="33" spans="1:7" x14ac:dyDescent="0.25">
      <c r="A33" s="10" t="s">
        <v>17</v>
      </c>
      <c r="B33" s="15">
        <f>B34+B35</f>
        <v>539333938</v>
      </c>
      <c r="C33" s="15">
        <f t="shared" ref="C33:G33" si="5">C34+C35</f>
        <v>558489996</v>
      </c>
      <c r="D33" s="15">
        <f t="shared" si="5"/>
        <v>84162052</v>
      </c>
      <c r="E33" s="15">
        <f t="shared" si="5"/>
        <v>112673696</v>
      </c>
      <c r="F33" s="15">
        <f t="shared" si="5"/>
        <v>137962621</v>
      </c>
      <c r="G33" s="15">
        <f t="shared" si="5"/>
        <v>161122573</v>
      </c>
    </row>
    <row r="34" spans="1:7" ht="45" x14ac:dyDescent="0.25">
      <c r="A34" s="10" t="s">
        <v>18</v>
      </c>
      <c r="B34" s="11"/>
      <c r="C34" s="11"/>
      <c r="D34" s="12">
        <v>9000000</v>
      </c>
      <c r="E34" s="12">
        <v>9000000</v>
      </c>
      <c r="F34" s="13">
        <v>9000000</v>
      </c>
      <c r="G34" s="76">
        <v>25000000</v>
      </c>
    </row>
    <row r="35" spans="1:7" x14ac:dyDescent="0.25">
      <c r="A35" s="10" t="s">
        <v>19</v>
      </c>
      <c r="B35" s="11">
        <f>186333938+353000000</f>
        <v>539333938</v>
      </c>
      <c r="C35" s="11">
        <f>152189996+406300000</f>
        <v>558489996</v>
      </c>
      <c r="D35" s="12">
        <v>75162052</v>
      </c>
      <c r="E35" s="12">
        <v>103673696</v>
      </c>
      <c r="F35" s="13">
        <v>128962621</v>
      </c>
      <c r="G35" s="76">
        <v>136122573</v>
      </c>
    </row>
    <row r="36" spans="1:7" x14ac:dyDescent="0.25">
      <c r="A36" s="10"/>
      <c r="B36" s="11"/>
      <c r="C36" s="11"/>
      <c r="D36" s="12"/>
      <c r="E36" s="12"/>
      <c r="F36" s="13"/>
    </row>
    <row r="37" spans="1:7" x14ac:dyDescent="0.25">
      <c r="A37" s="10" t="s">
        <v>20</v>
      </c>
      <c r="B37" s="11">
        <v>19654636</v>
      </c>
      <c r="C37" s="11">
        <v>15591162</v>
      </c>
      <c r="D37" s="12">
        <v>11719500</v>
      </c>
      <c r="E37" s="12">
        <v>7497443</v>
      </c>
      <c r="F37" s="13">
        <v>8583666</v>
      </c>
      <c r="G37" s="68">
        <v>11734629</v>
      </c>
    </row>
    <row r="38" spans="1:7" ht="30" x14ac:dyDescent="0.25">
      <c r="A38" s="10" t="s">
        <v>21</v>
      </c>
      <c r="B38" s="11">
        <v>88890777</v>
      </c>
      <c r="C38" s="11">
        <v>96980074</v>
      </c>
      <c r="D38" s="12">
        <v>179914202</v>
      </c>
      <c r="E38" s="12">
        <v>188993285</v>
      </c>
      <c r="F38" s="13">
        <v>259129285</v>
      </c>
      <c r="G38" s="68">
        <v>378223659</v>
      </c>
    </row>
    <row r="39" spans="1:7" x14ac:dyDescent="0.25">
      <c r="A39" s="10" t="s">
        <v>100</v>
      </c>
      <c r="B39" s="11">
        <v>5268750</v>
      </c>
      <c r="C39" s="11">
        <v>6641168</v>
      </c>
      <c r="D39" s="12">
        <v>5552766</v>
      </c>
      <c r="E39" s="12">
        <v>2821717</v>
      </c>
      <c r="F39" s="13">
        <v>8020079</v>
      </c>
      <c r="G39" s="68">
        <v>8968848</v>
      </c>
    </row>
    <row r="40" spans="1:7" x14ac:dyDescent="0.25">
      <c r="A40" s="10" t="s">
        <v>22</v>
      </c>
      <c r="B40" s="11">
        <v>204097866</v>
      </c>
      <c r="C40" s="11">
        <v>313369025</v>
      </c>
      <c r="D40" s="12">
        <v>458460554</v>
      </c>
      <c r="E40" s="12">
        <v>516973988</v>
      </c>
      <c r="F40" s="13">
        <v>377967471</v>
      </c>
      <c r="G40" s="68">
        <v>394482756</v>
      </c>
    </row>
    <row r="41" spans="1:7" x14ac:dyDescent="0.25">
      <c r="A41" s="10" t="s">
        <v>23</v>
      </c>
      <c r="B41" s="11"/>
      <c r="C41" s="11"/>
      <c r="D41" s="12">
        <v>1884280</v>
      </c>
      <c r="E41" s="12">
        <v>543980</v>
      </c>
      <c r="F41" s="13" t="s">
        <v>2</v>
      </c>
    </row>
    <row r="42" spans="1:7" x14ac:dyDescent="0.25">
      <c r="A42" s="10" t="s">
        <v>24</v>
      </c>
      <c r="B42" s="11">
        <v>32061097</v>
      </c>
      <c r="C42" s="11">
        <v>47908558</v>
      </c>
      <c r="D42" s="12">
        <v>332000769</v>
      </c>
      <c r="E42" s="12">
        <v>218756820</v>
      </c>
      <c r="F42" s="13">
        <v>214469505</v>
      </c>
      <c r="G42" s="68">
        <v>145698896</v>
      </c>
    </row>
    <row r="43" spans="1:7" ht="30" x14ac:dyDescent="0.25">
      <c r="A43" s="10" t="s">
        <v>25</v>
      </c>
      <c r="B43" s="11">
        <f>102900000+46289857</f>
        <v>149189857</v>
      </c>
      <c r="C43" s="11">
        <f>102900000+45486478</f>
        <v>148386478</v>
      </c>
      <c r="D43" s="12">
        <v>57650145</v>
      </c>
      <c r="E43" s="12">
        <v>57939614</v>
      </c>
      <c r="F43" s="13">
        <v>211887457</v>
      </c>
      <c r="G43" s="68">
        <v>199145772</v>
      </c>
    </row>
    <row r="44" spans="1:7" x14ac:dyDescent="0.25">
      <c r="A44" s="10" t="s">
        <v>26</v>
      </c>
      <c r="B44" s="11">
        <v>3134947</v>
      </c>
      <c r="C44" s="11">
        <v>3843461</v>
      </c>
      <c r="D44" s="12">
        <v>4061261</v>
      </c>
      <c r="E44" s="12">
        <v>3843461</v>
      </c>
      <c r="F44" s="13">
        <v>3753670</v>
      </c>
      <c r="G44" s="68">
        <v>3226453</v>
      </c>
    </row>
    <row r="45" spans="1:7" x14ac:dyDescent="0.25">
      <c r="A45" s="10" t="s">
        <v>27</v>
      </c>
      <c r="B45" s="11">
        <v>1324148</v>
      </c>
      <c r="C45" s="11">
        <v>1104430</v>
      </c>
      <c r="D45" s="12">
        <v>1599087</v>
      </c>
      <c r="E45" s="12">
        <v>1179526</v>
      </c>
      <c r="F45" s="13">
        <v>1044182</v>
      </c>
      <c r="G45" s="68">
        <v>1371310</v>
      </c>
    </row>
    <row r="46" spans="1:7" x14ac:dyDescent="0.25">
      <c r="A46" s="14"/>
      <c r="B46" s="15">
        <f>B33+SUM(B37:B45)</f>
        <v>1042956016</v>
      </c>
      <c r="C46" s="15">
        <f t="shared" ref="C46:G46" si="6">C33+SUM(C37:C45)</f>
        <v>1192314352</v>
      </c>
      <c r="D46" s="15">
        <f t="shared" si="6"/>
        <v>1137004616</v>
      </c>
      <c r="E46" s="15">
        <f t="shared" si="6"/>
        <v>1111223530</v>
      </c>
      <c r="F46" s="15">
        <f t="shared" si="6"/>
        <v>1222817936</v>
      </c>
      <c r="G46" s="15">
        <f t="shared" si="6"/>
        <v>1303974896</v>
      </c>
    </row>
    <row r="47" spans="1:7" x14ac:dyDescent="0.25">
      <c r="A47" s="14"/>
      <c r="B47" s="15">
        <f>B31-B46</f>
        <v>0</v>
      </c>
      <c r="C47" s="15">
        <f t="shared" ref="C47:G47" si="7">C31-C46</f>
        <v>0</v>
      </c>
      <c r="D47" s="15">
        <f t="shared" si="7"/>
        <v>0</v>
      </c>
      <c r="E47" s="15">
        <f t="shared" si="7"/>
        <v>0</v>
      </c>
      <c r="F47" s="15">
        <f t="shared" si="7"/>
        <v>0</v>
      </c>
      <c r="G47" s="15">
        <f t="shared" si="7"/>
        <v>0</v>
      </c>
    </row>
    <row r="48" spans="1:7" ht="15.75" thickBot="1" x14ac:dyDescent="0.3">
      <c r="A48" s="72" t="s">
        <v>81</v>
      </c>
      <c r="B48" s="18">
        <f t="shared" ref="B48:C48" si="8">B15/(B9/10)</f>
        <v>16.691886872894962</v>
      </c>
      <c r="C48" s="18">
        <f t="shared" si="8"/>
        <v>17.040972156061638</v>
      </c>
      <c r="D48" s="18">
        <f>D15/(D9/10)</f>
        <v>15.825269345007369</v>
      </c>
      <c r="E48" s="18">
        <f t="shared" ref="E48:G48" si="9">E15/(E9/10)</f>
        <v>16.391178491403753</v>
      </c>
      <c r="F48" s="18">
        <f t="shared" si="9"/>
        <v>17.261447704064469</v>
      </c>
      <c r="G48" s="18">
        <f t="shared" si="9"/>
        <v>16.883522298747344</v>
      </c>
    </row>
    <row r="49" spans="1:7" ht="15.75" x14ac:dyDescent="0.25">
      <c r="A49" s="72" t="s">
        <v>82</v>
      </c>
      <c r="B49" s="33">
        <f>B9/10</f>
        <v>33853001</v>
      </c>
      <c r="C49" s="33">
        <f t="shared" ref="C49:G49" si="10">C9/10</f>
        <v>38930951</v>
      </c>
      <c r="D49" s="33">
        <f t="shared" si="10"/>
        <v>40877498</v>
      </c>
      <c r="E49" s="33">
        <f t="shared" si="10"/>
        <v>40877498</v>
      </c>
      <c r="F49" s="33">
        <f t="shared" si="10"/>
        <v>40877498</v>
      </c>
      <c r="G49" s="33">
        <f t="shared" si="10"/>
        <v>40877498</v>
      </c>
    </row>
    <row r="50" spans="1:7" ht="15.75" x14ac:dyDescent="0.25">
      <c r="A50" s="20"/>
      <c r="B50" s="21"/>
      <c r="C50" s="21"/>
      <c r="D50" s="22"/>
      <c r="E50" s="22"/>
      <c r="F50" s="23"/>
    </row>
    <row r="51" spans="1:7" ht="16.5" thickBot="1" x14ac:dyDescent="0.3">
      <c r="A51" s="24"/>
      <c r="B51" s="25"/>
      <c r="C51" s="25"/>
      <c r="D51" s="26"/>
      <c r="E51" s="26"/>
      <c r="F51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pane xSplit="1" ySplit="4" topLeftCell="D26" activePane="bottomRight" state="frozen"/>
      <selection pane="topRight" activeCell="B1" sqref="B1"/>
      <selection pane="bottomLeft" activeCell="A5" sqref="A5"/>
      <selection pane="bottomRight" activeCell="D35" sqref="A20:H39"/>
    </sheetView>
  </sheetViews>
  <sheetFormatPr defaultRowHeight="15" x14ac:dyDescent="0.25"/>
  <cols>
    <col min="1" max="1" width="46.140625" style="3" customWidth="1"/>
    <col min="2" max="3" width="18.85546875" style="3" customWidth="1"/>
    <col min="4" max="6" width="14.28515625" style="3" bestFit="1" customWidth="1"/>
    <col min="7" max="7" width="13.7109375" style="3" bestFit="1" customWidth="1"/>
    <col min="8" max="16384" width="9.140625" style="3"/>
  </cols>
  <sheetData>
    <row r="1" spans="1:7" ht="18.75" x14ac:dyDescent="0.3">
      <c r="A1" s="4" t="s">
        <v>28</v>
      </c>
      <c r="B1" s="4"/>
      <c r="C1" s="4"/>
    </row>
    <row r="2" spans="1:7" ht="15.75" x14ac:dyDescent="0.25">
      <c r="A2" s="57" t="s">
        <v>83</v>
      </c>
    </row>
    <row r="3" spans="1:7" ht="15.75" thickBot="1" x14ac:dyDescent="0.3">
      <c r="A3" s="27" t="s">
        <v>74</v>
      </c>
    </row>
    <row r="4" spans="1:7" ht="15.75" x14ac:dyDescent="0.25">
      <c r="A4" s="34"/>
      <c r="B4" s="35">
        <v>2013</v>
      </c>
      <c r="C4" s="35">
        <v>2014</v>
      </c>
      <c r="D4" s="36">
        <v>2015</v>
      </c>
      <c r="E4" s="36">
        <v>2016</v>
      </c>
      <c r="F4" s="37">
        <v>2017</v>
      </c>
      <c r="G4" s="59">
        <v>2018</v>
      </c>
    </row>
    <row r="5" spans="1:7" ht="15.75" x14ac:dyDescent="0.25">
      <c r="A5" s="61" t="s">
        <v>84</v>
      </c>
      <c r="B5" s="58"/>
      <c r="C5" s="58"/>
      <c r="D5" s="59"/>
      <c r="E5" s="59"/>
      <c r="F5" s="60"/>
    </row>
    <row r="6" spans="1:7" ht="15.75" x14ac:dyDescent="0.25">
      <c r="A6" s="19" t="s">
        <v>29</v>
      </c>
      <c r="B6" s="38"/>
      <c r="C6" s="38"/>
      <c r="D6" s="69">
        <v>3879497</v>
      </c>
      <c r="E6" s="39">
        <v>4844662</v>
      </c>
      <c r="F6" s="40">
        <v>6517138</v>
      </c>
      <c r="G6" s="2">
        <v>4763374</v>
      </c>
    </row>
    <row r="7" spans="1:7" ht="15.75" x14ac:dyDescent="0.25">
      <c r="A7" s="19" t="s">
        <v>30</v>
      </c>
      <c r="B7" s="38">
        <v>8839656</v>
      </c>
      <c r="C7" s="38">
        <v>19318758</v>
      </c>
      <c r="D7" s="69">
        <v>266208</v>
      </c>
      <c r="E7" s="39">
        <v>9017634</v>
      </c>
      <c r="F7" s="40">
        <v>-6853986</v>
      </c>
      <c r="G7" s="2">
        <v>-9047308</v>
      </c>
    </row>
    <row r="8" spans="1:7" ht="15.75" x14ac:dyDescent="0.25">
      <c r="A8" s="19" t="s">
        <v>31</v>
      </c>
      <c r="B8" s="38">
        <v>42831234</v>
      </c>
      <c r="C8" s="38">
        <v>39108342</v>
      </c>
      <c r="D8" s="69">
        <v>28880788</v>
      </c>
      <c r="E8" s="39">
        <v>21512746</v>
      </c>
      <c r="F8" s="40">
        <v>12022498</v>
      </c>
      <c r="G8" s="2">
        <v>14141384</v>
      </c>
    </row>
    <row r="9" spans="1:7" ht="15.75" x14ac:dyDescent="0.25">
      <c r="A9" s="19" t="s">
        <v>32</v>
      </c>
      <c r="B9" s="38"/>
      <c r="C9" s="38"/>
      <c r="D9" s="39" t="s">
        <v>2</v>
      </c>
      <c r="E9" s="39" t="s">
        <v>2</v>
      </c>
      <c r="F9" s="40">
        <v>38800957</v>
      </c>
      <c r="G9" s="2">
        <v>-11472550</v>
      </c>
    </row>
    <row r="10" spans="1:7" ht="15.75" x14ac:dyDescent="0.25">
      <c r="A10" s="19" t="s">
        <v>33</v>
      </c>
      <c r="B10" s="38">
        <v>1282971</v>
      </c>
      <c r="C10" s="38">
        <v>1963260</v>
      </c>
      <c r="D10" s="69">
        <f>1434896+500</f>
        <v>1435396</v>
      </c>
      <c r="E10" s="39">
        <v>1285871</v>
      </c>
      <c r="F10" s="40">
        <v>76939</v>
      </c>
      <c r="G10" s="2">
        <f>621892+2539</f>
        <v>624431</v>
      </c>
    </row>
    <row r="11" spans="1:7" ht="15.75" x14ac:dyDescent="0.25">
      <c r="A11" s="19" t="s">
        <v>34</v>
      </c>
      <c r="B11" s="38"/>
      <c r="C11" s="38"/>
      <c r="D11" s="39" t="s">
        <v>2</v>
      </c>
      <c r="E11" s="39">
        <v>6933719</v>
      </c>
      <c r="F11" s="40" t="s">
        <v>2</v>
      </c>
      <c r="G11" s="2"/>
    </row>
    <row r="12" spans="1:7" ht="15.75" x14ac:dyDescent="0.25">
      <c r="A12" s="61" t="s">
        <v>35</v>
      </c>
      <c r="B12" s="41">
        <f>SUM(B13:B17)</f>
        <v>97764460</v>
      </c>
      <c r="C12" s="41">
        <f t="shared" ref="C12:G12" si="0">SUM(C13:C17)</f>
        <v>102989065</v>
      </c>
      <c r="D12" s="41">
        <f t="shared" si="0"/>
        <v>118274276</v>
      </c>
      <c r="E12" s="41">
        <f t="shared" si="0"/>
        <v>79366836</v>
      </c>
      <c r="F12" s="41">
        <f t="shared" si="0"/>
        <v>85537105</v>
      </c>
      <c r="G12" s="41">
        <f t="shared" si="0"/>
        <v>101734851</v>
      </c>
    </row>
    <row r="13" spans="1:7" ht="15.75" x14ac:dyDescent="0.25">
      <c r="A13" s="19" t="s">
        <v>36</v>
      </c>
      <c r="B13" s="38">
        <v>15806718</v>
      </c>
      <c r="C13" s="38">
        <v>11585029</v>
      </c>
      <c r="D13" s="39">
        <v>47025580</v>
      </c>
      <c r="E13" s="39">
        <v>1653639</v>
      </c>
      <c r="F13" s="40">
        <v>1927459</v>
      </c>
      <c r="G13" s="2">
        <v>-19095369</v>
      </c>
    </row>
    <row r="14" spans="1:7" ht="15.75" x14ac:dyDescent="0.25">
      <c r="A14" s="19" t="s">
        <v>37</v>
      </c>
      <c r="B14" s="38"/>
      <c r="C14" s="38"/>
      <c r="D14" s="39">
        <v>-4316485</v>
      </c>
      <c r="E14" s="39">
        <v>8417749</v>
      </c>
      <c r="F14" s="40">
        <v>-144526</v>
      </c>
      <c r="G14" s="2">
        <v>86985451</v>
      </c>
    </row>
    <row r="15" spans="1:7" ht="15.75" x14ac:dyDescent="0.25">
      <c r="A15" s="19" t="s">
        <v>38</v>
      </c>
      <c r="B15" s="38">
        <v>67821974</v>
      </c>
      <c r="C15" s="38">
        <v>64344243</v>
      </c>
      <c r="D15" s="39">
        <v>67603047</v>
      </c>
      <c r="E15" s="39">
        <v>48435525</v>
      </c>
      <c r="F15" s="40">
        <v>51417968</v>
      </c>
      <c r="G15" s="2">
        <v>283609</v>
      </c>
    </row>
    <row r="16" spans="1:7" ht="15.75" x14ac:dyDescent="0.25">
      <c r="A16" s="19" t="s">
        <v>39</v>
      </c>
      <c r="B16" s="38">
        <v>21814840</v>
      </c>
      <c r="C16" s="38">
        <v>16373030</v>
      </c>
      <c r="D16" s="39">
        <v>15292916</v>
      </c>
      <c r="E16" s="39">
        <v>17662942</v>
      </c>
      <c r="F16" s="40">
        <v>26581476</v>
      </c>
      <c r="G16" s="2">
        <v>31804137</v>
      </c>
    </row>
    <row r="17" spans="1:8" ht="15.75" x14ac:dyDescent="0.25">
      <c r="A17" s="19" t="s">
        <v>40</v>
      </c>
      <c r="B17" s="38">
        <v>-7679072</v>
      </c>
      <c r="C17" s="38">
        <v>10686763</v>
      </c>
      <c r="D17" s="39">
        <v>-7330782</v>
      </c>
      <c r="E17" s="39">
        <v>3196981</v>
      </c>
      <c r="F17" s="40">
        <v>5754728</v>
      </c>
      <c r="G17" s="2">
        <v>1757023</v>
      </c>
    </row>
    <row r="18" spans="1:8" ht="15.75" x14ac:dyDescent="0.25">
      <c r="A18" s="20"/>
      <c r="B18" s="41">
        <f>SUM(B6:B12)</f>
        <v>150718321</v>
      </c>
      <c r="C18" s="41">
        <f t="shared" ref="C18:G18" si="1">SUM(C6:C12)</f>
        <v>163379425</v>
      </c>
      <c r="D18" s="41">
        <f t="shared" si="1"/>
        <v>152736165</v>
      </c>
      <c r="E18" s="41">
        <f t="shared" si="1"/>
        <v>122961468</v>
      </c>
      <c r="F18" s="41">
        <f t="shared" si="1"/>
        <v>136100651</v>
      </c>
      <c r="G18" s="41">
        <f t="shared" si="1"/>
        <v>100744182</v>
      </c>
    </row>
    <row r="19" spans="1:8" ht="15.75" x14ac:dyDescent="0.25">
      <c r="A19" s="20"/>
      <c r="B19" s="41"/>
      <c r="C19" s="41"/>
      <c r="D19" s="41"/>
      <c r="E19" s="41"/>
      <c r="F19" s="41"/>
      <c r="G19" s="2"/>
    </row>
    <row r="20" spans="1:8" ht="15.75" x14ac:dyDescent="0.25">
      <c r="A20" s="74" t="s">
        <v>85</v>
      </c>
      <c r="B20" s="41">
        <f>SUM(B21:B34)</f>
        <v>23090111</v>
      </c>
      <c r="C20" s="41">
        <f t="shared" ref="C20:G20" si="2">SUM(C21:C34)</f>
        <v>24845926</v>
      </c>
      <c r="D20" s="41">
        <f t="shared" si="2"/>
        <v>19725603</v>
      </c>
      <c r="E20" s="41">
        <f t="shared" si="2"/>
        <v>21087220</v>
      </c>
      <c r="F20" s="41">
        <f t="shared" si="2"/>
        <v>25429121</v>
      </c>
      <c r="G20" s="41">
        <f t="shared" si="2"/>
        <v>22218281</v>
      </c>
      <c r="H20" s="41">
        <f t="shared" ref="H20" si="3">SUM(H21:H34)</f>
        <v>0</v>
      </c>
    </row>
    <row r="21" spans="1:8" ht="15.75" x14ac:dyDescent="0.25">
      <c r="A21" s="19" t="s">
        <v>41</v>
      </c>
      <c r="B21" s="38">
        <v>410578</v>
      </c>
      <c r="C21" s="38">
        <v>518056</v>
      </c>
      <c r="D21" s="39">
        <v>579299</v>
      </c>
      <c r="E21" s="39">
        <v>230504</v>
      </c>
      <c r="F21" s="40">
        <v>516678</v>
      </c>
      <c r="G21" s="75">
        <v>1164441</v>
      </c>
      <c r="H21" s="76"/>
    </row>
    <row r="22" spans="1:8" ht="15.75" x14ac:dyDescent="0.25">
      <c r="A22" s="19" t="s">
        <v>42</v>
      </c>
      <c r="B22" s="38">
        <v>453842</v>
      </c>
      <c r="C22" s="38">
        <v>646834</v>
      </c>
      <c r="D22" s="39">
        <v>691586</v>
      </c>
      <c r="E22" s="39">
        <v>854663</v>
      </c>
      <c r="F22" s="40">
        <v>874801</v>
      </c>
      <c r="G22" s="75">
        <v>1275863</v>
      </c>
      <c r="H22" s="76"/>
    </row>
    <row r="23" spans="1:8" ht="15.75" x14ac:dyDescent="0.25">
      <c r="A23" s="19" t="s">
        <v>43</v>
      </c>
      <c r="B23" s="38"/>
      <c r="C23" s="38"/>
      <c r="D23" s="39">
        <v>2828853</v>
      </c>
      <c r="E23" s="39" t="s">
        <v>2</v>
      </c>
      <c r="F23" s="40" t="s">
        <v>2</v>
      </c>
      <c r="G23" s="75"/>
      <c r="H23" s="76"/>
    </row>
    <row r="24" spans="1:8" ht="15.75" x14ac:dyDescent="0.25">
      <c r="A24" s="19" t="s">
        <v>44</v>
      </c>
      <c r="B24" s="38">
        <v>1245000</v>
      </c>
      <c r="C24" s="38">
        <v>1720000</v>
      </c>
      <c r="D24" s="39">
        <v>1600000</v>
      </c>
      <c r="E24" s="39">
        <v>1385000</v>
      </c>
      <c r="F24" s="40">
        <v>1240000</v>
      </c>
      <c r="G24" s="75">
        <v>1599000</v>
      </c>
      <c r="H24" s="76"/>
    </row>
    <row r="25" spans="1:8" ht="15.75" x14ac:dyDescent="0.25">
      <c r="A25" s="19" t="s">
        <v>45</v>
      </c>
      <c r="B25" s="38">
        <v>200000</v>
      </c>
      <c r="C25" s="38">
        <v>200000</v>
      </c>
      <c r="D25" s="39">
        <v>275000</v>
      </c>
      <c r="E25" s="39">
        <v>345000</v>
      </c>
      <c r="F25" s="40">
        <v>555000</v>
      </c>
      <c r="G25" s="75">
        <v>625000</v>
      </c>
      <c r="H25" s="76"/>
    </row>
    <row r="26" spans="1:8" ht="15.75" x14ac:dyDescent="0.25">
      <c r="A26" s="19" t="s">
        <v>46</v>
      </c>
      <c r="B26" s="38">
        <v>1085142</v>
      </c>
      <c r="C26" s="38">
        <v>1302618</v>
      </c>
      <c r="D26" s="39">
        <v>1395649</v>
      </c>
      <c r="E26" s="39">
        <v>2798021</v>
      </c>
      <c r="F26" s="40">
        <v>1819554</v>
      </c>
      <c r="G26" s="75">
        <v>963940</v>
      </c>
      <c r="H26" s="76"/>
    </row>
    <row r="27" spans="1:8" ht="15.75" x14ac:dyDescent="0.25">
      <c r="A27" s="19" t="s">
        <v>47</v>
      </c>
      <c r="B27" s="38">
        <v>283700</v>
      </c>
      <c r="C27" s="38">
        <v>265350</v>
      </c>
      <c r="D27" s="39">
        <v>190680</v>
      </c>
      <c r="E27" s="39">
        <v>226260</v>
      </c>
      <c r="F27" s="40">
        <v>435754</v>
      </c>
      <c r="G27" s="75">
        <v>103400</v>
      </c>
      <c r="H27" s="76"/>
    </row>
    <row r="28" spans="1:8" ht="15.75" x14ac:dyDescent="0.25">
      <c r="A28" s="19" t="s">
        <v>48</v>
      </c>
      <c r="B28" s="38">
        <v>8417685</v>
      </c>
      <c r="C28" s="38">
        <v>9032468</v>
      </c>
      <c r="D28" s="39">
        <v>9011696</v>
      </c>
      <c r="E28" s="39">
        <v>9401439</v>
      </c>
      <c r="F28" s="40">
        <v>12131568</v>
      </c>
      <c r="G28" s="75">
        <v>10678247</v>
      </c>
      <c r="H28" s="76"/>
    </row>
    <row r="29" spans="1:8" ht="15.75" x14ac:dyDescent="0.25">
      <c r="A29" s="19" t="s">
        <v>49</v>
      </c>
      <c r="B29" s="38">
        <v>30327</v>
      </c>
      <c r="C29" s="38"/>
      <c r="D29" s="39" t="s">
        <v>2</v>
      </c>
      <c r="E29" s="39">
        <v>1046</v>
      </c>
      <c r="F29" s="40" t="s">
        <v>2</v>
      </c>
      <c r="G29" s="75"/>
      <c r="H29" s="76"/>
    </row>
    <row r="30" spans="1:8" ht="15.75" x14ac:dyDescent="0.25">
      <c r="A30" s="19" t="s">
        <v>50</v>
      </c>
      <c r="B30" s="38"/>
      <c r="C30" s="38">
        <v>26050</v>
      </c>
      <c r="D30" s="39">
        <v>1221256</v>
      </c>
      <c r="E30" s="39">
        <v>34413</v>
      </c>
      <c r="F30" s="40">
        <v>5165</v>
      </c>
      <c r="G30" s="75"/>
      <c r="H30" s="76"/>
    </row>
    <row r="31" spans="1:8" ht="15.75" x14ac:dyDescent="0.25">
      <c r="A31" s="19" t="s">
        <v>51</v>
      </c>
      <c r="B31" s="38">
        <v>1940830</v>
      </c>
      <c r="C31" s="38">
        <v>1907294</v>
      </c>
      <c r="D31" s="39">
        <v>1931584</v>
      </c>
      <c r="E31" s="39">
        <v>2028435</v>
      </c>
      <c r="F31" s="40">
        <v>1922531</v>
      </c>
      <c r="G31" s="75">
        <v>769432</v>
      </c>
      <c r="H31" s="76"/>
    </row>
    <row r="32" spans="1:8" ht="15.75" x14ac:dyDescent="0.25">
      <c r="A32" s="19" t="s">
        <v>52</v>
      </c>
      <c r="B32" s="38">
        <v>9023007</v>
      </c>
      <c r="C32" s="38">
        <v>9227256</v>
      </c>
      <c r="D32" s="39" t="s">
        <v>2</v>
      </c>
      <c r="E32" s="39">
        <v>3782439</v>
      </c>
      <c r="F32" s="40" t="s">
        <v>2</v>
      </c>
      <c r="G32" s="75"/>
      <c r="H32" s="76"/>
    </row>
    <row r="33" spans="1:8" ht="15.75" x14ac:dyDescent="0.25">
      <c r="A33" s="19" t="s">
        <v>53</v>
      </c>
      <c r="B33" s="38"/>
      <c r="C33" s="38"/>
      <c r="D33" s="39" t="s">
        <v>2</v>
      </c>
      <c r="E33" s="39" t="s">
        <v>2</v>
      </c>
      <c r="F33" s="40">
        <v>5928070</v>
      </c>
      <c r="G33" s="75">
        <v>5038958</v>
      </c>
      <c r="H33" s="76"/>
    </row>
    <row r="34" spans="1:8" ht="15.75" x14ac:dyDescent="0.25">
      <c r="A34" s="19" t="s">
        <v>54</v>
      </c>
      <c r="B34" s="38"/>
      <c r="C34" s="38"/>
      <c r="D34" s="39" t="s">
        <v>2</v>
      </c>
      <c r="E34" s="39" t="s">
        <v>2</v>
      </c>
      <c r="F34" s="40"/>
      <c r="G34" s="75"/>
      <c r="H34" s="76"/>
    </row>
    <row r="35" spans="1:8" ht="15.75" x14ac:dyDescent="0.25">
      <c r="A35" s="72" t="s">
        <v>86</v>
      </c>
      <c r="B35" s="41">
        <f>B18-B20</f>
        <v>127628210</v>
      </c>
      <c r="C35" s="41">
        <f t="shared" ref="C35:G35" si="4">C18-C20</f>
        <v>138533499</v>
      </c>
      <c r="D35" s="41">
        <f t="shared" si="4"/>
        <v>133010562</v>
      </c>
      <c r="E35" s="41">
        <f t="shared" si="4"/>
        <v>101874248</v>
      </c>
      <c r="F35" s="41">
        <f t="shared" si="4"/>
        <v>110671530</v>
      </c>
      <c r="G35" s="41">
        <f t="shared" si="4"/>
        <v>78525901</v>
      </c>
      <c r="H35" s="76"/>
    </row>
    <row r="36" spans="1:8" ht="15.75" x14ac:dyDescent="0.25">
      <c r="A36" s="77" t="s">
        <v>87</v>
      </c>
      <c r="B36" s="38">
        <f>B37+B38</f>
        <v>41121555</v>
      </c>
      <c r="C36" s="38">
        <f t="shared" ref="C36:G36" si="5">C37+C38</f>
        <v>40182708</v>
      </c>
      <c r="D36" s="38">
        <f t="shared" si="5"/>
        <v>46537705</v>
      </c>
      <c r="E36" s="38">
        <f t="shared" si="5"/>
        <v>27644611</v>
      </c>
      <c r="F36" s="38">
        <f t="shared" si="5"/>
        <v>21956355</v>
      </c>
      <c r="G36" s="38">
        <f t="shared" si="5"/>
        <v>32658300</v>
      </c>
      <c r="H36" s="76"/>
    </row>
    <row r="37" spans="1:8" ht="15.75" x14ac:dyDescent="0.25">
      <c r="A37" s="76" t="s">
        <v>101</v>
      </c>
      <c r="B37" s="38">
        <v>40621555</v>
      </c>
      <c r="C37" s="38">
        <v>40182708</v>
      </c>
      <c r="D37" s="39">
        <v>46337705</v>
      </c>
      <c r="E37" s="39">
        <v>26304310</v>
      </c>
      <c r="F37" s="40">
        <v>15669455</v>
      </c>
      <c r="G37" s="75">
        <v>29496201</v>
      </c>
      <c r="H37" s="76"/>
    </row>
    <row r="38" spans="1:8" ht="15.75" x14ac:dyDescent="0.25">
      <c r="A38" s="76" t="s">
        <v>102</v>
      </c>
      <c r="B38" s="38">
        <v>500000</v>
      </c>
      <c r="C38" s="38"/>
      <c r="D38" s="39">
        <v>200000</v>
      </c>
      <c r="E38" s="39">
        <v>1340301</v>
      </c>
      <c r="F38" s="40">
        <v>6286900</v>
      </c>
      <c r="G38" s="75">
        <v>3162099</v>
      </c>
      <c r="H38" s="76"/>
    </row>
    <row r="39" spans="1:8" ht="15.75" x14ac:dyDescent="0.25">
      <c r="A39" s="72" t="s">
        <v>88</v>
      </c>
      <c r="B39" s="41">
        <f>B35-B36</f>
        <v>86506655</v>
      </c>
      <c r="C39" s="41">
        <f t="shared" ref="C39:G39" si="6">C35-C36</f>
        <v>98350791</v>
      </c>
      <c r="D39" s="41">
        <f t="shared" si="6"/>
        <v>86472857</v>
      </c>
      <c r="E39" s="41">
        <f t="shared" si="6"/>
        <v>74229637</v>
      </c>
      <c r="F39" s="41">
        <f t="shared" si="6"/>
        <v>88715175</v>
      </c>
      <c r="G39" s="41">
        <f t="shared" si="6"/>
        <v>45867601</v>
      </c>
      <c r="H39" s="76"/>
    </row>
    <row r="40" spans="1:8" ht="15.75" x14ac:dyDescent="0.25">
      <c r="A40" s="62"/>
      <c r="B40" s="41"/>
      <c r="C40" s="41"/>
      <c r="D40" s="41"/>
      <c r="E40" s="41"/>
      <c r="F40" s="41"/>
      <c r="G40" s="2"/>
    </row>
    <row r="41" spans="1:8" ht="16.5" thickBot="1" x14ac:dyDescent="0.3">
      <c r="A41" s="32" t="s">
        <v>89</v>
      </c>
      <c r="B41" s="26">
        <f>B39/('1'!B9/10)</f>
        <v>2.5553614877452078</v>
      </c>
      <c r="C41" s="26">
        <f>C39/('1'!C9/10)</f>
        <v>2.5262879142099561</v>
      </c>
      <c r="D41" s="26">
        <f>D39/('1'!D9/10)</f>
        <v>2.11541462248986</v>
      </c>
      <c r="E41" s="26">
        <f>E39/('1'!E9/10)</f>
        <v>1.8159046084474153</v>
      </c>
      <c r="F41" s="26">
        <f>F39/('1'!F9/10)</f>
        <v>2.1702692028753816</v>
      </c>
      <c r="G41" s="26">
        <f>G39/('1'!G9/10)</f>
        <v>1.1220745702195374</v>
      </c>
    </row>
    <row r="42" spans="1:8" ht="15.75" x14ac:dyDescent="0.25">
      <c r="A42" s="63" t="s">
        <v>90</v>
      </c>
      <c r="B42" s="43">
        <v>33853001</v>
      </c>
      <c r="C42" s="43">
        <v>38930951</v>
      </c>
      <c r="D42" s="44">
        <v>40877498</v>
      </c>
      <c r="E42" s="44">
        <v>40877498</v>
      </c>
      <c r="F42" s="45">
        <v>40877498</v>
      </c>
      <c r="G42" s="3">
        <f>'1'!G9/10</f>
        <v>40877498</v>
      </c>
    </row>
    <row r="43" spans="1:8" ht="15.75" x14ac:dyDescent="0.25">
      <c r="A43" s="42"/>
      <c r="B43" s="43"/>
      <c r="C43" s="43"/>
      <c r="D43" s="44"/>
      <c r="E43" s="44"/>
      <c r="F43" s="45"/>
    </row>
    <row r="44" spans="1:8" ht="15.75" x14ac:dyDescent="0.25">
      <c r="A44" s="46"/>
      <c r="B44" s="47"/>
      <c r="C44" s="47"/>
      <c r="D44" s="48"/>
      <c r="E44" s="48"/>
      <c r="F44" s="49"/>
    </row>
    <row r="45" spans="1:8" ht="15.75" x14ac:dyDescent="0.25">
      <c r="A45" s="46"/>
      <c r="B45" s="47"/>
      <c r="C45" s="47"/>
      <c r="D45" s="48"/>
      <c r="E45" s="48"/>
      <c r="F45" s="49"/>
    </row>
    <row r="46" spans="1:8" ht="15.75" x14ac:dyDescent="0.25">
      <c r="A46" s="46"/>
      <c r="B46" s="47"/>
      <c r="C46" s="47"/>
      <c r="D46" s="48"/>
      <c r="E46" s="48"/>
      <c r="F46" s="49"/>
    </row>
    <row r="47" spans="1:8" ht="15.75" x14ac:dyDescent="0.25">
      <c r="A47" s="42"/>
      <c r="B47" s="43"/>
      <c r="C47" s="43"/>
      <c r="D47" s="50"/>
      <c r="E47" s="44"/>
      <c r="F47" s="45"/>
    </row>
    <row r="48" spans="1:8" ht="16.5" thickBot="1" x14ac:dyDescent="0.3">
      <c r="A48" s="46"/>
      <c r="B48" s="47"/>
      <c r="C48" s="47"/>
      <c r="D48" s="48"/>
      <c r="E48" s="48"/>
      <c r="F48" s="49"/>
    </row>
    <row r="49" spans="1:6" ht="16.5" thickBot="1" x14ac:dyDescent="0.3">
      <c r="A49" s="42"/>
      <c r="B49" s="43"/>
      <c r="C49" s="43"/>
      <c r="D49" s="51"/>
      <c r="E49" s="52"/>
      <c r="F49" s="53"/>
    </row>
    <row r="50" spans="1:6" ht="16.5" thickBot="1" x14ac:dyDescent="0.3">
      <c r="A50" s="54"/>
      <c r="B50" s="55"/>
      <c r="C50" s="55"/>
      <c r="D50" s="56"/>
      <c r="E50" s="56"/>
      <c r="F50" s="56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pane xSplit="1" ySplit="4" topLeftCell="D16" activePane="bottomRight" state="frozen"/>
      <selection pane="topRight" activeCell="B1" sqref="B1"/>
      <selection pane="bottomLeft" activeCell="A5" sqref="A5"/>
      <selection pane="bottomRight" activeCell="J26" sqref="J26"/>
    </sheetView>
  </sheetViews>
  <sheetFormatPr defaultRowHeight="15" x14ac:dyDescent="0.25"/>
  <cols>
    <col min="1" max="1" width="49" style="1" customWidth="1"/>
    <col min="2" max="3" width="14.5703125" style="1" bestFit="1" customWidth="1"/>
    <col min="4" max="4" width="13.140625" style="1" bestFit="1" customWidth="1"/>
    <col min="5" max="5" width="18.140625" style="1" bestFit="1" customWidth="1"/>
    <col min="6" max="6" width="13.140625" style="1" bestFit="1" customWidth="1"/>
    <col min="7" max="7" width="12" style="1" bestFit="1" customWidth="1"/>
    <col min="8" max="16384" width="9.140625" style="1"/>
  </cols>
  <sheetData>
    <row r="1" spans="1:7" ht="18.75" x14ac:dyDescent="0.3">
      <c r="A1" s="4" t="s">
        <v>28</v>
      </c>
      <c r="B1" s="4"/>
      <c r="C1" s="4"/>
    </row>
    <row r="2" spans="1:7" ht="15.75" x14ac:dyDescent="0.25">
      <c r="A2" s="70" t="s">
        <v>91</v>
      </c>
      <c r="B2" s="5"/>
      <c r="C2" s="5"/>
    </row>
    <row r="3" spans="1:7" ht="16.5" thickBot="1" x14ac:dyDescent="0.3">
      <c r="A3" s="71" t="s">
        <v>74</v>
      </c>
      <c r="B3" s="5"/>
      <c r="C3" s="5"/>
    </row>
    <row r="4" spans="1:7" x14ac:dyDescent="0.25">
      <c r="A4" s="64"/>
      <c r="B4" s="65">
        <v>2013</v>
      </c>
      <c r="C4" s="65">
        <v>2014</v>
      </c>
      <c r="D4" s="8">
        <v>2015</v>
      </c>
      <c r="E4" s="8">
        <v>2016</v>
      </c>
      <c r="F4" s="9">
        <v>2017</v>
      </c>
      <c r="G4" s="1">
        <v>2018</v>
      </c>
    </row>
    <row r="5" spans="1:7" x14ac:dyDescent="0.25">
      <c r="A5" s="72" t="s">
        <v>92</v>
      </c>
      <c r="B5" s="67"/>
      <c r="C5" s="67"/>
      <c r="D5" s="29"/>
      <c r="E5" s="29"/>
      <c r="F5" s="30"/>
    </row>
    <row r="6" spans="1:7" x14ac:dyDescent="0.25">
      <c r="A6" s="10" t="s">
        <v>55</v>
      </c>
      <c r="B6" s="11">
        <v>544941005</v>
      </c>
      <c r="C6" s="11">
        <v>550452513</v>
      </c>
      <c r="D6" s="12">
        <v>579552751</v>
      </c>
      <c r="E6" s="12" t="s">
        <v>2</v>
      </c>
      <c r="F6" s="13" t="s">
        <v>2</v>
      </c>
    </row>
    <row r="7" spans="1:7" x14ac:dyDescent="0.25">
      <c r="A7" s="10" t="s">
        <v>56</v>
      </c>
      <c r="B7" s="11"/>
      <c r="C7" s="11"/>
      <c r="D7" s="12">
        <v>43143473</v>
      </c>
      <c r="E7" s="12" t="s">
        <v>2</v>
      </c>
      <c r="F7" s="13" t="s">
        <v>2</v>
      </c>
    </row>
    <row r="8" spans="1:7" x14ac:dyDescent="0.25">
      <c r="A8" s="10" t="s">
        <v>57</v>
      </c>
      <c r="B8" s="11">
        <v>-34940171</v>
      </c>
      <c r="C8" s="11">
        <v>-30744469</v>
      </c>
      <c r="D8" s="12">
        <v>-33313770</v>
      </c>
      <c r="E8" s="12" t="s">
        <v>2</v>
      </c>
      <c r="F8" s="13" t="s">
        <v>2</v>
      </c>
    </row>
    <row r="9" spans="1:7" x14ac:dyDescent="0.25">
      <c r="A9" s="10" t="s">
        <v>58</v>
      </c>
      <c r="B9" s="11"/>
      <c r="C9" s="11"/>
      <c r="D9" s="12">
        <v>-10358076</v>
      </c>
      <c r="E9" s="12" t="s">
        <v>2</v>
      </c>
      <c r="F9" s="13" t="s">
        <v>2</v>
      </c>
    </row>
    <row r="10" spans="1:7" x14ac:dyDescent="0.25">
      <c r="A10" s="10" t="s">
        <v>59</v>
      </c>
      <c r="B10" s="11">
        <v>39814667</v>
      </c>
      <c r="C10" s="11">
        <v>35564267</v>
      </c>
      <c r="D10" s="12" t="s">
        <v>2</v>
      </c>
      <c r="E10" s="12">
        <v>569895307</v>
      </c>
      <c r="F10" s="13">
        <v>693013520</v>
      </c>
      <c r="G10" s="1">
        <v>678918782</v>
      </c>
    </row>
    <row r="11" spans="1:7" x14ac:dyDescent="0.25">
      <c r="A11" s="10" t="s">
        <v>60</v>
      </c>
      <c r="B11" s="11">
        <f>-24055218-5983524</f>
        <v>-30038742</v>
      </c>
      <c r="C11" s="11">
        <f>-23000000-5398234</f>
        <v>-28398234</v>
      </c>
      <c r="D11" s="12">
        <v>-18000000</v>
      </c>
      <c r="E11" s="12">
        <v>-53199714</v>
      </c>
      <c r="F11" s="13">
        <v>-36285871</v>
      </c>
      <c r="G11" s="1">
        <v>-75617716</v>
      </c>
    </row>
    <row r="12" spans="1:7" x14ac:dyDescent="0.25">
      <c r="A12" s="10" t="s">
        <v>61</v>
      </c>
      <c r="B12" s="11">
        <v>-447125858</v>
      </c>
      <c r="C12" s="11">
        <v>-443097781</v>
      </c>
      <c r="D12" s="12">
        <v>-631845895</v>
      </c>
      <c r="E12" s="12">
        <v>-572117515</v>
      </c>
      <c r="F12" s="13">
        <v>-635850544</v>
      </c>
      <c r="G12" s="1">
        <v>-606605417</v>
      </c>
    </row>
    <row r="13" spans="1:7" x14ac:dyDescent="0.25">
      <c r="A13" s="14"/>
      <c r="B13" s="15">
        <f>SUM(B6:B12)</f>
        <v>72650901</v>
      </c>
      <c r="C13" s="15">
        <f t="shared" ref="C13:G13" si="0">SUM(C6:C12)</f>
        <v>83776296</v>
      </c>
      <c r="D13" s="15">
        <f t="shared" si="0"/>
        <v>-70821517</v>
      </c>
      <c r="E13" s="15">
        <f t="shared" si="0"/>
        <v>-55421922</v>
      </c>
      <c r="F13" s="15">
        <f t="shared" si="0"/>
        <v>20877105</v>
      </c>
      <c r="G13" s="15">
        <f t="shared" si="0"/>
        <v>-3304351</v>
      </c>
    </row>
    <row r="14" spans="1:7" x14ac:dyDescent="0.25">
      <c r="A14" s="72" t="s">
        <v>93</v>
      </c>
      <c r="B14" s="15"/>
      <c r="C14" s="15"/>
      <c r="D14" s="15"/>
      <c r="E14" s="15"/>
      <c r="F14" s="15"/>
      <c r="G14" s="66"/>
    </row>
    <row r="15" spans="1:7" x14ac:dyDescent="0.25">
      <c r="A15" s="10" t="s">
        <v>62</v>
      </c>
      <c r="B15" s="11">
        <v>-75120000</v>
      </c>
      <c r="C15" s="11">
        <v>-99531600</v>
      </c>
      <c r="D15" s="12">
        <v>-21174783</v>
      </c>
      <c r="E15" s="12">
        <v>-9690905</v>
      </c>
      <c r="F15" s="13">
        <v>-627811</v>
      </c>
      <c r="G15" s="1">
        <v>-241550</v>
      </c>
    </row>
    <row r="16" spans="1:7" x14ac:dyDescent="0.25">
      <c r="A16" s="10" t="s">
        <v>63</v>
      </c>
      <c r="B16" s="11">
        <f>-213600000+180779000</f>
        <v>-32821000</v>
      </c>
      <c r="C16" s="11">
        <f>-143000000+89700000</f>
        <v>-53300000</v>
      </c>
      <c r="D16" s="12"/>
      <c r="E16" s="12" t="s">
        <v>2</v>
      </c>
      <c r="F16" s="13" t="s">
        <v>2</v>
      </c>
    </row>
    <row r="17" spans="1:8" x14ac:dyDescent="0.25">
      <c r="A17" s="10" t="s">
        <v>64</v>
      </c>
      <c r="B17" s="11">
        <v>-16131491</v>
      </c>
      <c r="C17" s="11">
        <v>-8229087</v>
      </c>
      <c r="D17" s="12" t="s">
        <v>2</v>
      </c>
      <c r="E17" s="12">
        <v>-4000000</v>
      </c>
      <c r="F17" s="13" t="s">
        <v>2</v>
      </c>
    </row>
    <row r="18" spans="1:8" x14ac:dyDescent="0.25">
      <c r="A18" s="10" t="s">
        <v>65</v>
      </c>
      <c r="B18" s="11">
        <v>481000</v>
      </c>
      <c r="C18" s="11"/>
      <c r="D18" s="12">
        <v>575800</v>
      </c>
      <c r="E18" s="12">
        <v>460998</v>
      </c>
      <c r="F18" s="13">
        <v>11000</v>
      </c>
      <c r="G18" s="1">
        <v>1224163</v>
      </c>
    </row>
    <row r="19" spans="1:8" x14ac:dyDescent="0.25">
      <c r="A19" s="10" t="s">
        <v>66</v>
      </c>
      <c r="B19" s="11"/>
      <c r="C19" s="11"/>
      <c r="D19" s="12">
        <v>-21040000</v>
      </c>
      <c r="E19" s="12" t="s">
        <v>2</v>
      </c>
      <c r="F19" s="13" t="s">
        <v>2</v>
      </c>
    </row>
    <row r="20" spans="1:8" x14ac:dyDescent="0.25">
      <c r="A20" s="10" t="s">
        <v>67</v>
      </c>
      <c r="B20" s="11">
        <v>13240723</v>
      </c>
      <c r="C20" s="11">
        <v>51584301</v>
      </c>
      <c r="D20" s="12">
        <v>266208</v>
      </c>
      <c r="E20" s="12">
        <v>64415355</v>
      </c>
      <c r="F20" s="13">
        <v>372381353</v>
      </c>
      <c r="G20" s="1">
        <v>264744010</v>
      </c>
    </row>
    <row r="21" spans="1:8" x14ac:dyDescent="0.25">
      <c r="A21" s="10" t="s">
        <v>68</v>
      </c>
      <c r="B21" s="11"/>
      <c r="C21" s="11">
        <v>26050</v>
      </c>
      <c r="D21" s="12" t="s">
        <v>2</v>
      </c>
      <c r="E21" s="12">
        <v>34413</v>
      </c>
      <c r="F21" s="13">
        <v>-5165</v>
      </c>
    </row>
    <row r="22" spans="1:8" x14ac:dyDescent="0.25">
      <c r="A22" s="10" t="s">
        <v>69</v>
      </c>
      <c r="B22" s="11">
        <v>42145609</v>
      </c>
      <c r="C22" s="11">
        <v>37757936</v>
      </c>
      <c r="D22" s="12">
        <v>28880788</v>
      </c>
      <c r="E22" s="12">
        <v>23020686</v>
      </c>
      <c r="F22" s="13">
        <v>9870318</v>
      </c>
      <c r="G22" s="1">
        <v>9689179</v>
      </c>
    </row>
    <row r="23" spans="1:8" x14ac:dyDescent="0.25">
      <c r="A23" s="10" t="s">
        <v>70</v>
      </c>
      <c r="B23" s="11">
        <v>-102520</v>
      </c>
      <c r="C23" s="11"/>
      <c r="D23" s="12">
        <v>-3843331</v>
      </c>
      <c r="E23" s="12">
        <v>-85993279</v>
      </c>
      <c r="F23" s="13">
        <v>-358869321</v>
      </c>
      <c r="G23" s="1">
        <v>-283376512</v>
      </c>
    </row>
    <row r="24" spans="1:8" x14ac:dyDescent="0.25">
      <c r="A24" s="10" t="s">
        <v>71</v>
      </c>
      <c r="B24" s="11">
        <v>5380284</v>
      </c>
      <c r="C24" s="11">
        <v>3763565</v>
      </c>
      <c r="D24" s="12">
        <v>3879497</v>
      </c>
      <c r="E24" s="12">
        <v>3875734</v>
      </c>
      <c r="F24" s="13">
        <v>5215953</v>
      </c>
      <c r="G24" s="1">
        <v>3810698</v>
      </c>
    </row>
    <row r="25" spans="1:8" x14ac:dyDescent="0.25">
      <c r="A25" s="14"/>
      <c r="B25" s="15">
        <f>SUM(B15:B24)</f>
        <v>-62927395</v>
      </c>
      <c r="C25" s="15">
        <f t="shared" ref="C25:G25" si="1">SUM(C15:C24)</f>
        <v>-67928835</v>
      </c>
      <c r="D25" s="15">
        <f t="shared" si="1"/>
        <v>-12455821</v>
      </c>
      <c r="E25" s="15">
        <f t="shared" si="1"/>
        <v>-7876998</v>
      </c>
      <c r="F25" s="15">
        <f t="shared" si="1"/>
        <v>27976327</v>
      </c>
      <c r="G25" s="15">
        <f t="shared" si="1"/>
        <v>-4150012</v>
      </c>
    </row>
    <row r="26" spans="1:8" x14ac:dyDescent="0.25">
      <c r="A26" s="72" t="s">
        <v>94</v>
      </c>
      <c r="B26" s="15"/>
      <c r="C26" s="15"/>
      <c r="D26" s="15"/>
      <c r="E26" s="15"/>
      <c r="F26" s="15"/>
    </row>
    <row r="27" spans="1:8" x14ac:dyDescent="0.25">
      <c r="A27" s="10" t="s">
        <v>72</v>
      </c>
      <c r="B27" s="11">
        <v>0</v>
      </c>
      <c r="C27" s="11">
        <v>0</v>
      </c>
      <c r="D27" s="12">
        <v>-38930951</v>
      </c>
      <c r="E27" s="12">
        <v>-49945029</v>
      </c>
      <c r="F27" s="13">
        <v>-53140747</v>
      </c>
      <c r="G27" s="1">
        <v>-61316247</v>
      </c>
    </row>
    <row r="28" spans="1:8" x14ac:dyDescent="0.25">
      <c r="A28" s="14"/>
      <c r="B28" s="15">
        <f>B27</f>
        <v>0</v>
      </c>
      <c r="C28" s="15">
        <f t="shared" ref="C28:G28" si="2">C27</f>
        <v>0</v>
      </c>
      <c r="D28" s="15">
        <f t="shared" si="2"/>
        <v>-38930951</v>
      </c>
      <c r="E28" s="15">
        <f t="shared" si="2"/>
        <v>-49945029</v>
      </c>
      <c r="F28" s="15">
        <f t="shared" si="2"/>
        <v>-53140747</v>
      </c>
      <c r="G28" s="15">
        <f t="shared" si="2"/>
        <v>-61316247</v>
      </c>
    </row>
    <row r="29" spans="1:8" x14ac:dyDescent="0.25">
      <c r="A29" s="71" t="s">
        <v>95</v>
      </c>
      <c r="B29" s="15">
        <f>B28+B25+B13</f>
        <v>9723506</v>
      </c>
      <c r="C29" s="15">
        <f t="shared" ref="C29:G29" si="3">C28+C25+C13</f>
        <v>15847461</v>
      </c>
      <c r="D29" s="15">
        <f t="shared" si="3"/>
        <v>-122208289</v>
      </c>
      <c r="E29" s="15">
        <f t="shared" si="3"/>
        <v>-113243949</v>
      </c>
      <c r="F29" s="15">
        <f t="shared" si="3"/>
        <v>-4287315</v>
      </c>
      <c r="G29" s="15">
        <f t="shared" si="3"/>
        <v>-68770610</v>
      </c>
    </row>
    <row r="30" spans="1:8" x14ac:dyDescent="0.25">
      <c r="A30" s="73" t="s">
        <v>96</v>
      </c>
      <c r="B30" s="11">
        <v>22337591</v>
      </c>
      <c r="C30" s="11">
        <v>32061097</v>
      </c>
      <c r="D30" s="12">
        <v>47908558</v>
      </c>
      <c r="E30" s="12">
        <v>332000769</v>
      </c>
      <c r="F30" s="13">
        <v>218756820</v>
      </c>
      <c r="G30" s="1">
        <v>214469505</v>
      </c>
    </row>
    <row r="31" spans="1:8" x14ac:dyDescent="0.25">
      <c r="A31" s="72" t="s">
        <v>97</v>
      </c>
      <c r="B31" s="15">
        <f>B29+B30</f>
        <v>32061097</v>
      </c>
      <c r="C31" s="15">
        <f t="shared" ref="C31:G31" si="4">C29+C30</f>
        <v>47908558</v>
      </c>
      <c r="D31" s="15">
        <f t="shared" si="4"/>
        <v>-74299731</v>
      </c>
      <c r="E31" s="15">
        <f t="shared" si="4"/>
        <v>218756820</v>
      </c>
      <c r="F31" s="15">
        <f t="shared" si="4"/>
        <v>214469505</v>
      </c>
      <c r="G31" s="15">
        <f t="shared" si="4"/>
        <v>145698895</v>
      </c>
      <c r="H31" s="15"/>
    </row>
    <row r="32" spans="1:8" x14ac:dyDescent="0.25">
      <c r="A32" s="62"/>
      <c r="B32" s="15"/>
      <c r="C32" s="15"/>
      <c r="D32" s="15"/>
      <c r="E32" s="15"/>
      <c r="F32" s="15"/>
    </row>
    <row r="33" spans="1:7" ht="15.75" thickBot="1" x14ac:dyDescent="0.3">
      <c r="A33" s="32" t="s">
        <v>98</v>
      </c>
      <c r="B33" s="18">
        <f>B13/('1'!B9/10)</f>
        <v>2.1460697383963092</v>
      </c>
      <c r="C33" s="18">
        <f>C13/('1'!C9/10)</f>
        <v>2.1519201007958939</v>
      </c>
      <c r="D33" s="18">
        <f>D13/('1'!D9/10)</f>
        <v>-1.7325306211255884</v>
      </c>
      <c r="E33" s="18">
        <f>E13/('1'!E9/10)</f>
        <v>-1.3558051424771644</v>
      </c>
      <c r="F33" s="18">
        <f>F13/('1'!F9/10)</f>
        <v>0.51072365045434043</v>
      </c>
      <c r="G33" s="18">
        <f>G13/('1'!G9/10)</f>
        <v>-8.0835451328258881E-2</v>
      </c>
    </row>
    <row r="34" spans="1:7" x14ac:dyDescent="0.25">
      <c r="A34" s="32" t="s">
        <v>99</v>
      </c>
      <c r="B34" s="1">
        <v>33853001</v>
      </c>
      <c r="C34" s="1">
        <v>38930951</v>
      </c>
      <c r="D34" s="1">
        <v>40877498</v>
      </c>
      <c r="E34" s="1">
        <v>40877498</v>
      </c>
      <c r="F34" s="1">
        <v>40877498</v>
      </c>
      <c r="G34" s="1">
        <f>'1'!G9/10</f>
        <v>40877498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2020-04-12T05:58:24Z</dcterms:modified>
</cp:coreProperties>
</file>