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40" tabRatio="879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C24" i="2" l="1"/>
  <c r="D24" i="2"/>
  <c r="E24" i="2"/>
  <c r="F24" i="2"/>
  <c r="G24" i="2"/>
  <c r="B24" i="2"/>
  <c r="C21" i="2"/>
  <c r="D21" i="2"/>
  <c r="E21" i="2"/>
  <c r="F21" i="2"/>
  <c r="G21" i="2"/>
  <c r="B21" i="2"/>
  <c r="C60" i="1"/>
  <c r="D60" i="1"/>
  <c r="E60" i="1"/>
  <c r="B60" i="1"/>
  <c r="C62" i="1" l="1"/>
  <c r="D62" i="1"/>
  <c r="E62" i="1"/>
  <c r="F62" i="1"/>
  <c r="G62" i="1"/>
  <c r="B62" i="1"/>
  <c r="E6" i="1" l="1"/>
  <c r="B26" i="1"/>
  <c r="C26" i="1"/>
  <c r="B6" i="1"/>
  <c r="C6" i="1"/>
  <c r="B13" i="3" l="1"/>
  <c r="B35" i="3" s="1"/>
  <c r="C13" i="3"/>
  <c r="C35" i="3" s="1"/>
  <c r="D13" i="3"/>
  <c r="D35" i="3" s="1"/>
  <c r="E13" i="3"/>
  <c r="E35" i="3" s="1"/>
  <c r="G13" i="3"/>
  <c r="G35" i="3" s="1"/>
  <c r="F13" i="3"/>
  <c r="F35" i="3" s="1"/>
  <c r="B24" i="3"/>
  <c r="C24" i="3"/>
  <c r="D24" i="3"/>
  <c r="G24" i="3"/>
  <c r="E24" i="3"/>
  <c r="F39" i="1"/>
  <c r="F48" i="1"/>
  <c r="F61" i="1" s="1"/>
  <c r="D26" i="1"/>
  <c r="E26" i="1"/>
  <c r="F26" i="1"/>
  <c r="G26" i="1"/>
  <c r="G6" i="1"/>
  <c r="D6" i="1"/>
  <c r="F6" i="1"/>
  <c r="B39" i="1"/>
  <c r="C39" i="1"/>
  <c r="D39" i="1"/>
  <c r="E39" i="1"/>
  <c r="G39" i="1"/>
  <c r="B48" i="1"/>
  <c r="B61" i="1" s="1"/>
  <c r="C48" i="1"/>
  <c r="C61" i="1" s="1"/>
  <c r="D48" i="1"/>
  <c r="D61" i="1" s="1"/>
  <c r="E48" i="1"/>
  <c r="E61" i="1" s="1"/>
  <c r="G48" i="1"/>
  <c r="G61" i="1" s="1"/>
  <c r="G8" i="2"/>
  <c r="G11" i="2" s="1"/>
  <c r="G20" i="2" s="1"/>
  <c r="G26" i="2" s="1"/>
  <c r="B8" i="2"/>
  <c r="B11" i="2" s="1"/>
  <c r="B20" i="2" s="1"/>
  <c r="B26" i="2" s="1"/>
  <c r="C8" i="2"/>
  <c r="C11" i="2" s="1"/>
  <c r="C20" i="2" s="1"/>
  <c r="C26" i="2" s="1"/>
  <c r="D8" i="2"/>
  <c r="D11" i="2" s="1"/>
  <c r="D20" i="2" s="1"/>
  <c r="D26" i="2" s="1"/>
  <c r="E8" i="2"/>
  <c r="E11" i="2" s="1"/>
  <c r="E20" i="2" s="1"/>
  <c r="E26" i="2" s="1"/>
  <c r="F8" i="2"/>
  <c r="F11" i="2" s="1"/>
  <c r="F20" i="2" s="1"/>
  <c r="F26" i="2" s="1"/>
  <c r="G28" i="3"/>
  <c r="F28" i="3"/>
  <c r="E28" i="3"/>
  <c r="D28" i="3"/>
  <c r="C28" i="3"/>
  <c r="B28" i="3"/>
  <c r="G36" i="1" l="1"/>
  <c r="F24" i="3"/>
  <c r="F30" i="3" s="1"/>
  <c r="F32" i="3" s="1"/>
  <c r="F36" i="1"/>
  <c r="F60" i="1" s="1"/>
  <c r="D36" i="1"/>
  <c r="E36" i="1"/>
  <c r="B36" i="1"/>
  <c r="C36" i="1"/>
  <c r="D59" i="1"/>
  <c r="C59" i="1"/>
  <c r="F59" i="1"/>
  <c r="E59" i="1"/>
  <c r="G59" i="1"/>
  <c r="B59" i="1"/>
  <c r="E30" i="3"/>
  <c r="E32" i="3" s="1"/>
  <c r="B30" i="3"/>
  <c r="B32" i="3" s="1"/>
  <c r="D30" i="3"/>
  <c r="D32" i="3" s="1"/>
  <c r="C30" i="3"/>
  <c r="C32" i="3" s="1"/>
  <c r="G30" i="3"/>
  <c r="G32" i="3" s="1"/>
  <c r="G60" i="1" l="1"/>
</calcChain>
</file>

<file path=xl/sharedStrings.xml><?xml version="1.0" encoding="utf-8"?>
<sst xmlns="http://schemas.openxmlformats.org/spreadsheetml/2006/main" count="97" uniqueCount="93">
  <si>
    <t xml:space="preserve">STATEMENT OF FINANCIAL POSITION </t>
  </si>
  <si>
    <t>AS AT YEAR END</t>
  </si>
  <si>
    <t>Operating Expenses</t>
  </si>
  <si>
    <t xml:space="preserve">Acquisition of Fixed Assets </t>
  </si>
  <si>
    <t>Reinsurance premium</t>
  </si>
  <si>
    <t>Net Premium</t>
  </si>
  <si>
    <t>Interest, dividend and rents</t>
  </si>
  <si>
    <t>Other income</t>
  </si>
  <si>
    <t>Expenses</t>
  </si>
  <si>
    <t>Claims under policies</t>
  </si>
  <si>
    <t>Commissions</t>
  </si>
  <si>
    <t xml:space="preserve">Reserve for unexpired risk </t>
  </si>
  <si>
    <t>Decrease in Diminution in Value of Investment</t>
  </si>
  <si>
    <t>Paid Up Capital</t>
  </si>
  <si>
    <t>Dividend equalisation reserve</t>
  </si>
  <si>
    <t xml:space="preserve">Fair Value Change Account </t>
  </si>
  <si>
    <t>Retained Earnings (DLIC Securities)</t>
  </si>
  <si>
    <t>Estimated liabilities in respect of outstanding claims, whether due or intimated</t>
  </si>
  <si>
    <t>Amount due to other persons or bodies carrying on
insurance business</t>
  </si>
  <si>
    <t>Sundry creditors</t>
  </si>
  <si>
    <t xml:space="preserve">Provision for doubtful debts </t>
  </si>
  <si>
    <t>Premium deposits</t>
  </si>
  <si>
    <t>Statutory deposit with Bangladesh Bank (BGTB)</t>
  </si>
  <si>
    <t xml:space="preserve">Bangladesh Govt. Treasury Bond (BGTB) </t>
  </si>
  <si>
    <t xml:space="preserve">Shares listed on stock exchanges </t>
  </si>
  <si>
    <t>Debentures and bonds</t>
  </si>
  <si>
    <t>Mutual fund</t>
  </si>
  <si>
    <t>Central Depository Bangladesh Ltd.</t>
  </si>
  <si>
    <t>Investment property</t>
  </si>
  <si>
    <t xml:space="preserve">Other loans </t>
  </si>
  <si>
    <t>Loan</t>
  </si>
  <si>
    <t>DSE Membership</t>
  </si>
  <si>
    <t>Preliminary Expenses</t>
  </si>
  <si>
    <t>Agents’ balance</t>
  </si>
  <si>
    <t>Outstanding premium</t>
  </si>
  <si>
    <t>Interest, dividends and rents accruing but not due</t>
  </si>
  <si>
    <t>Advances and deposits</t>
  </si>
  <si>
    <t>Sundry debtors</t>
  </si>
  <si>
    <t>Cash and bank balances</t>
  </si>
  <si>
    <t>Stamps, printing and stationery in hand</t>
  </si>
  <si>
    <t>Life Insurance Fund</t>
  </si>
  <si>
    <t>Collection from premium</t>
  </si>
  <si>
    <t>Other income received</t>
  </si>
  <si>
    <t>Payment for operating activities</t>
  </si>
  <si>
    <t>Re-insurance premium paid</t>
  </si>
  <si>
    <t>Claim paid</t>
  </si>
  <si>
    <t xml:space="preserve">Source tax (income tax) deducted </t>
  </si>
  <si>
    <t>Investment made</t>
  </si>
  <si>
    <t>Proceeds from sale of fixed assets</t>
  </si>
  <si>
    <t xml:space="preserve">Loan paid against policies </t>
  </si>
  <si>
    <t>Interest, dividends &amp; rents received</t>
  </si>
  <si>
    <t>Dividend Paid</t>
  </si>
  <si>
    <t>Welfare Fund</t>
  </si>
  <si>
    <t>Provision of diminution value of securities</t>
  </si>
  <si>
    <t>Investment in Shares</t>
  </si>
  <si>
    <t>Short Term Investment (PISL)</t>
  </si>
  <si>
    <t>Bangladesh Govt. Islami Investment Bond (BGIIB)</t>
  </si>
  <si>
    <t>Short Term Investment (PFI)</t>
  </si>
  <si>
    <t>Prime Islami Life Insurance Limited</t>
  </si>
  <si>
    <t>Disposal of Investment</t>
  </si>
  <si>
    <t>Loan against Policies realised</t>
  </si>
  <si>
    <t>Advance against Land</t>
  </si>
  <si>
    <t>Assets</t>
  </si>
  <si>
    <t>Non Current Assets</t>
  </si>
  <si>
    <t xml:space="preserve">Fixed Assets </t>
  </si>
  <si>
    <t>Current Assets</t>
  </si>
  <si>
    <t>Liabilities and Capital</t>
  </si>
  <si>
    <t>Liabilities</t>
  </si>
  <si>
    <t>Shareholders’ Equity</t>
  </si>
  <si>
    <t>Non-controlling interest</t>
  </si>
  <si>
    <t>Net assets value per share</t>
  </si>
  <si>
    <t>Shares to calculate NAVPS</t>
  </si>
  <si>
    <t>Income Statement</t>
  </si>
  <si>
    <t>As at year end</t>
  </si>
  <si>
    <t>Gross Premium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</si>
  <si>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</si>
  <si>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</si>
  <si>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</si>
  <si>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</si>
  <si>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</si>
  <si>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</si>
  <si>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</si>
  <si>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</si>
  <si>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</si>
  <si>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</si>
  <si>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</si>
  <si>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</si>
  <si>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</si>
  <si>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</si>
  <si>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Payment for Rates &amp; Taxes</t>
  </si>
  <si>
    <t>Investment in Subsidiary</t>
  </si>
  <si>
    <t>Current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</si>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</sst>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 applyFont="1"/>
    <xf numFmtId="3" fontId="0" fillId="0" borderId="0" xfId="0" applyNumberFormat="1"/>
    <xf numFmtId="3" fontId="0" fillId="0" borderId="0" xfId="0" applyNumberFormat="1" applyFont="1" applyBorder="1"/>
    <xf numFmtId="3" fontId="0" fillId="0" borderId="0" xfId="0" applyNumberFormat="1" applyBorder="1"/>
    <xf numFmtId="0" fontId="0" fillId="0" borderId="0" xfId="0" applyFont="1"/>
    <xf numFmtId="2" fontId="2" fillId="0" borderId="0" xfId="0" applyNumberFormat="1" applyFont="1"/>
    <xf numFmtId="3" fontId="2" fillId="0" borderId="0" xfId="0" applyNumberFormat="1" applyFont="1" applyBorder="1"/>
    <xf numFmtId="0" fontId="2" fillId="0" borderId="0" xfId="0" applyFont="1" applyBorder="1"/>
    <xf numFmtId="2" fontId="2" fillId="0" borderId="1" xfId="0" applyNumberFormat="1" applyFont="1" applyBorder="1"/>
    <xf numFmtId="0" fontId="0" fillId="0" borderId="0" xfId="0" applyBorder="1"/>
    <xf numFmtId="164" fontId="0" fillId="0" borderId="0" xfId="1" applyNumberFormat="1" applyFont="1"/>
    <xf numFmtId="164" fontId="2" fillId="0" borderId="2" xfId="1" applyNumberFormat="1" applyFont="1" applyBorder="1"/>
    <xf numFmtId="0" fontId="0" fillId="0" borderId="0" xfId="0" applyAlignment="1">
      <alignment wrapText="1"/>
    </xf>
    <xf numFmtId="164" fontId="4" fillId="0" borderId="2" xfId="1" applyNumberFormat="1" applyFont="1" applyBorder="1"/>
    <xf numFmtId="164" fontId="2" fillId="0" borderId="0" xfId="1" applyNumberFormat="1" applyFont="1"/>
    <xf numFmtId="0" fontId="5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3" fontId="2" fillId="0" borderId="0" xfId="0" applyNumberFormat="1" applyFont="1" applyFill="1"/>
    <xf numFmtId="3" fontId="0" fillId="0" borderId="0" xfId="0" applyNumberFormat="1" applyFont="1" applyFill="1"/>
    <xf numFmtId="3" fontId="0" fillId="0" borderId="0" xfId="0" applyNumberFormat="1" applyFill="1"/>
    <xf numFmtId="3" fontId="0" fillId="0" borderId="0" xfId="0" applyNumberFormat="1" applyFill="1" applyBorder="1"/>
    <xf numFmtId="164" fontId="2" fillId="0" borderId="0" xfId="1" applyNumberFormat="1" applyFont="1" applyFill="1"/>
    <xf numFmtId="164" fontId="0" fillId="0" borderId="0" xfId="1" applyNumberFormat="1" applyFont="1" applyFill="1"/>
    <xf numFmtId="0" fontId="2" fillId="0" borderId="0" xfId="0" applyFont="1" applyFill="1"/>
    <xf numFmtId="2" fontId="2" fillId="0" borderId="0" xfId="0" applyNumberFormat="1" applyFont="1" applyFill="1"/>
    <xf numFmtId="15" fontId="2" fillId="0" borderId="0" xfId="0" applyNumberFormat="1" applyFont="1"/>
    <xf numFmtId="164" fontId="2" fillId="0" borderId="0" xfId="0" applyNumberFormat="1" applyFont="1"/>
    <xf numFmtId="3" fontId="0" fillId="0" borderId="0" xfId="0" applyNumberFormat="1" applyFont="1" applyFill="1" applyBorder="1"/>
    <xf numFmtId="0" fontId="2" fillId="0" borderId="3" xfId="0" applyFont="1" applyBorder="1" applyAlignment="1">
      <alignment horizontal="left"/>
    </xf>
    <xf numFmtId="0" fontId="6" fillId="0" borderId="0" xfId="0" applyFont="1"/>
    <xf numFmtId="0" fontId="3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3" xfId="0" applyFont="1" applyBorder="1"/>
    <xf numFmtId="0" fontId="3" fillId="0" borderId="3" xfId="0" applyFont="1" applyBorder="1"/>
    <xf numFmtId="0" fontId="2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pane xSplit="1" ySplit="4" topLeftCell="F56" activePane="bottomRight" state="frozen"/>
      <selection pane="topRight" activeCell="B1" sqref="B1"/>
      <selection pane="bottomLeft" activeCell="A6" sqref="A6"/>
      <selection pane="bottomRight" activeCell="F27" sqref="F27"/>
    </sheetView>
  </sheetViews>
  <sheetFormatPr defaultRowHeight="15" x14ac:dyDescent="0.25"/>
  <cols>
    <col min="1" max="1" width="36.25" customWidth="1"/>
    <col min="2" max="2" width="18" style="21" bestFit="1" customWidth="1"/>
    <col min="3" max="3" width="18" bestFit="1" customWidth="1"/>
    <col min="4" max="4" width="13.875" bestFit="1" customWidth="1"/>
    <col min="5" max="5" width="14.625" customWidth="1"/>
    <col min="6" max="6" width="14.625" bestFit="1" customWidth="1"/>
    <col min="7" max="7" width="12.75" bestFit="1" customWidth="1"/>
  </cols>
  <sheetData>
    <row r="1" spans="1:7" ht="15.75" x14ac:dyDescent="0.25">
      <c r="A1" s="1" t="s">
        <v>58</v>
      </c>
    </row>
    <row r="2" spans="1:7" ht="15.75" x14ac:dyDescent="0.25">
      <c r="A2" s="1" t="s">
        <v>0</v>
      </c>
    </row>
    <row r="3" spans="1:7" ht="15.75" x14ac:dyDescent="0.25">
      <c r="A3" s="1" t="s">
        <v>1</v>
      </c>
    </row>
    <row r="4" spans="1:7" ht="15.75" x14ac:dyDescent="0.25"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</row>
    <row r="5" spans="1:7" x14ac:dyDescent="0.25">
      <c r="A5" s="33" t="s">
        <v>62</v>
      </c>
    </row>
    <row r="6" spans="1:7" x14ac:dyDescent="0.25">
      <c r="A6" s="34" t="s">
        <v>63</v>
      </c>
      <c r="B6" s="22">
        <f t="shared" ref="B6:G6" si="0">SUM(B7:B19)</f>
        <v>1524900686</v>
      </c>
      <c r="C6" s="3">
        <f t="shared" si="0"/>
        <v>1622649406</v>
      </c>
      <c r="D6" s="3">
        <f t="shared" si="0"/>
        <v>1670975556</v>
      </c>
      <c r="E6" s="3">
        <f t="shared" si="0"/>
        <v>1547622576</v>
      </c>
      <c r="F6" s="3">
        <f t="shared" si="0"/>
        <v>1486723292</v>
      </c>
      <c r="G6" s="3">
        <f t="shared" si="0"/>
        <v>3085217864</v>
      </c>
    </row>
    <row r="7" spans="1:7" x14ac:dyDescent="0.25">
      <c r="A7" t="s">
        <v>22</v>
      </c>
      <c r="B7" s="23">
        <v>15000000</v>
      </c>
      <c r="C7" s="4">
        <v>15000000</v>
      </c>
      <c r="D7" s="4">
        <v>15000000</v>
      </c>
      <c r="E7" s="4">
        <v>15000000</v>
      </c>
      <c r="F7" s="4">
        <v>15000000</v>
      </c>
      <c r="G7" s="4">
        <v>15000000</v>
      </c>
    </row>
    <row r="8" spans="1:7" x14ac:dyDescent="0.25">
      <c r="A8" t="s">
        <v>23</v>
      </c>
      <c r="B8" s="23"/>
      <c r="C8" s="4"/>
      <c r="D8" s="4"/>
      <c r="E8" s="4"/>
      <c r="F8" s="4">
        <v>35510845</v>
      </c>
      <c r="G8" s="4">
        <v>33300000</v>
      </c>
    </row>
    <row r="9" spans="1:7" x14ac:dyDescent="0.25">
      <c r="A9" t="s">
        <v>56</v>
      </c>
      <c r="B9" s="24">
        <v>270000000</v>
      </c>
      <c r="C9" s="5">
        <v>110000000</v>
      </c>
      <c r="D9" s="4">
        <v>0</v>
      </c>
      <c r="E9" s="4">
        <v>20000000</v>
      </c>
      <c r="F9" s="4">
        <v>0</v>
      </c>
      <c r="G9" s="4">
        <v>100000000</v>
      </c>
    </row>
    <row r="10" spans="1:7" x14ac:dyDescent="0.25">
      <c r="A10" t="s">
        <v>24</v>
      </c>
      <c r="B10" s="25"/>
      <c r="C10" s="7"/>
      <c r="D10" s="7"/>
      <c r="E10" s="6"/>
      <c r="F10" s="6">
        <v>0</v>
      </c>
    </row>
    <row r="11" spans="1:7" s="21" customFormat="1" x14ac:dyDescent="0.25">
      <c r="A11" s="21" t="s">
        <v>54</v>
      </c>
      <c r="B11" s="25">
        <v>1138331530</v>
      </c>
      <c r="C11" s="25">
        <v>1161080250</v>
      </c>
      <c r="D11" s="25">
        <v>1169614507</v>
      </c>
      <c r="E11" s="32">
        <v>1099064027</v>
      </c>
      <c r="F11" s="32">
        <v>414026543</v>
      </c>
      <c r="G11" s="24">
        <v>6280885</v>
      </c>
    </row>
    <row r="12" spans="1:7" s="21" customFormat="1" x14ac:dyDescent="0.25">
      <c r="A12" s="21" t="s">
        <v>90</v>
      </c>
      <c r="B12" s="25"/>
      <c r="C12" s="25"/>
      <c r="D12" s="25"/>
      <c r="E12" s="32"/>
      <c r="F12" s="24">
        <v>510000000</v>
      </c>
      <c r="G12" s="24">
        <v>708275606</v>
      </c>
    </row>
    <row r="13" spans="1:7" x14ac:dyDescent="0.25">
      <c r="A13" t="s">
        <v>25</v>
      </c>
      <c r="B13" s="24">
        <v>99999706</v>
      </c>
      <c r="C13" s="5">
        <v>99999706</v>
      </c>
      <c r="D13" s="5">
        <v>139999706</v>
      </c>
      <c r="E13" s="6">
        <v>129999706</v>
      </c>
      <c r="F13" s="6">
        <v>109999706</v>
      </c>
      <c r="G13" s="5">
        <v>89999706</v>
      </c>
    </row>
    <row r="14" spans="1:7" x14ac:dyDescent="0.25">
      <c r="A14" t="s">
        <v>26</v>
      </c>
      <c r="B14" s="24"/>
      <c r="C14" s="5"/>
      <c r="D14" s="5">
        <v>0</v>
      </c>
      <c r="E14" s="5">
        <v>0</v>
      </c>
      <c r="F14" s="4">
        <v>0</v>
      </c>
    </row>
    <row r="15" spans="1:7" x14ac:dyDescent="0.25">
      <c r="A15" t="s">
        <v>27</v>
      </c>
      <c r="B15" s="24">
        <v>1569450</v>
      </c>
      <c r="C15" s="5">
        <v>1569450</v>
      </c>
      <c r="D15" s="5">
        <v>1569450</v>
      </c>
      <c r="E15" s="5">
        <v>1569450</v>
      </c>
      <c r="F15" s="5">
        <v>1569450</v>
      </c>
      <c r="G15" s="5">
        <v>1569450</v>
      </c>
    </row>
    <row r="16" spans="1:7" x14ac:dyDescent="0.25">
      <c r="A16" t="s">
        <v>28</v>
      </c>
      <c r="B16" s="24"/>
      <c r="C16" s="5"/>
      <c r="D16" s="5">
        <v>0</v>
      </c>
      <c r="E16" s="5">
        <v>0</v>
      </c>
      <c r="F16" s="4"/>
    </row>
    <row r="17" spans="1:7" x14ac:dyDescent="0.25">
      <c r="A17" t="s">
        <v>55</v>
      </c>
      <c r="B17" s="24"/>
      <c r="C17" s="5">
        <v>235000000</v>
      </c>
      <c r="D17" s="5">
        <v>344791893</v>
      </c>
      <c r="E17" s="5">
        <v>281989393</v>
      </c>
      <c r="F17" s="4">
        <v>50043683</v>
      </c>
      <c r="G17" s="5">
        <v>551649391</v>
      </c>
    </row>
    <row r="18" spans="1:7" x14ac:dyDescent="0.25">
      <c r="A18" t="s">
        <v>57</v>
      </c>
      <c r="B18" s="24"/>
      <c r="C18" s="5"/>
      <c r="D18" s="5"/>
      <c r="E18" s="5"/>
      <c r="F18" s="4">
        <v>350573065</v>
      </c>
      <c r="G18" s="5">
        <v>1579142826</v>
      </c>
    </row>
    <row r="19" spans="1:7" x14ac:dyDescent="0.25">
      <c r="A19" t="s">
        <v>29</v>
      </c>
      <c r="B19" s="24"/>
      <c r="C19" s="5"/>
      <c r="D19" s="5">
        <v>0</v>
      </c>
      <c r="E19" s="5">
        <v>0</v>
      </c>
      <c r="F19" s="4"/>
    </row>
    <row r="20" spans="1:7" x14ac:dyDescent="0.25">
      <c r="C20" s="5"/>
      <c r="D20" s="5"/>
      <c r="E20" s="5"/>
      <c r="F20" s="5"/>
    </row>
    <row r="21" spans="1:7" x14ac:dyDescent="0.25">
      <c r="A21" s="34" t="s">
        <v>30</v>
      </c>
      <c r="B21" s="26">
        <v>50607911</v>
      </c>
      <c r="C21" s="3">
        <v>70229625</v>
      </c>
      <c r="D21" s="3">
        <v>79167768</v>
      </c>
      <c r="E21" s="3">
        <v>88832842</v>
      </c>
      <c r="F21" s="3">
        <v>96415672</v>
      </c>
      <c r="G21" s="5">
        <v>100582161</v>
      </c>
    </row>
    <row r="22" spans="1:7" x14ac:dyDescent="0.25">
      <c r="C22" s="5"/>
      <c r="D22" s="5"/>
      <c r="E22" s="5"/>
      <c r="F22" s="5"/>
    </row>
    <row r="23" spans="1:7" x14ac:dyDescent="0.25">
      <c r="A23" s="34" t="s">
        <v>64</v>
      </c>
      <c r="B23" s="26">
        <v>243580301</v>
      </c>
      <c r="C23" s="3">
        <v>222427167</v>
      </c>
      <c r="D23" s="3">
        <v>246781099</v>
      </c>
      <c r="E23" s="3">
        <v>371227250</v>
      </c>
      <c r="F23" s="3">
        <v>2341064748</v>
      </c>
      <c r="G23" s="5">
        <v>2867580285</v>
      </c>
    </row>
    <row r="24" spans="1:7" x14ac:dyDescent="0.25">
      <c r="A24" s="34" t="s">
        <v>39</v>
      </c>
      <c r="B24" s="26">
        <v>5135258</v>
      </c>
      <c r="C24" s="3">
        <v>5498258</v>
      </c>
      <c r="D24" s="3">
        <v>6835186</v>
      </c>
      <c r="E24" s="3">
        <v>5445954</v>
      </c>
      <c r="F24" s="3">
        <v>7828528</v>
      </c>
      <c r="G24" s="5">
        <v>6931031</v>
      </c>
    </row>
    <row r="25" spans="1:7" x14ac:dyDescent="0.25">
      <c r="C25" s="5"/>
      <c r="D25" s="5"/>
      <c r="E25" s="5"/>
      <c r="F25" s="5"/>
    </row>
    <row r="26" spans="1:7" x14ac:dyDescent="0.25">
      <c r="A26" s="34" t="s">
        <v>65</v>
      </c>
      <c r="B26" s="25">
        <f>SUM(B27:B34)</f>
        <v>5201769367</v>
      </c>
      <c r="C26" s="7">
        <f t="shared" ref="C26:F26" si="1">SUM(C27:C34)</f>
        <v>6064423000</v>
      </c>
      <c r="D26" s="3">
        <f t="shared" si="1"/>
        <v>6521708035</v>
      </c>
      <c r="E26" s="3">
        <f t="shared" si="1"/>
        <v>6947542644</v>
      </c>
      <c r="F26" s="3">
        <f t="shared" si="1"/>
        <v>5463076486</v>
      </c>
      <c r="G26" s="3">
        <f>SUM(G27:G34)</f>
        <v>3863321649</v>
      </c>
    </row>
    <row r="27" spans="1:7" x14ac:dyDescent="0.25">
      <c r="A27" t="s">
        <v>31</v>
      </c>
      <c r="B27" s="25">
        <v>510000000</v>
      </c>
      <c r="C27" s="7">
        <v>510000000</v>
      </c>
      <c r="D27" s="5">
        <v>510000000</v>
      </c>
      <c r="E27" s="5">
        <v>510000000</v>
      </c>
      <c r="F27" s="5"/>
      <c r="G27" s="5">
        <v>0</v>
      </c>
    </row>
    <row r="28" spans="1:7" x14ac:dyDescent="0.25">
      <c r="A28" t="s">
        <v>32</v>
      </c>
      <c r="B28" s="27"/>
      <c r="C28" s="5"/>
      <c r="D28" s="5"/>
      <c r="E28" s="5"/>
      <c r="F28" s="5"/>
    </row>
    <row r="29" spans="1:7" x14ac:dyDescent="0.25">
      <c r="A29" t="s">
        <v>33</v>
      </c>
      <c r="B29" s="27">
        <v>1516623</v>
      </c>
      <c r="C29" s="5">
        <v>698918</v>
      </c>
      <c r="D29" s="5">
        <v>1200253</v>
      </c>
      <c r="E29" s="5">
        <v>1065890</v>
      </c>
      <c r="F29" s="5">
        <v>1358504</v>
      </c>
      <c r="G29" s="5">
        <v>1453185</v>
      </c>
    </row>
    <row r="30" spans="1:7" x14ac:dyDescent="0.25">
      <c r="A30" t="s">
        <v>34</v>
      </c>
      <c r="B30" s="27">
        <v>248111750</v>
      </c>
      <c r="C30" s="5">
        <v>352111750</v>
      </c>
      <c r="D30" s="5">
        <v>370052563</v>
      </c>
      <c r="E30" s="5">
        <v>399015460</v>
      </c>
      <c r="F30" s="5">
        <v>402497892</v>
      </c>
      <c r="G30" s="5">
        <v>553421695</v>
      </c>
    </row>
    <row r="31" spans="1:7" x14ac:dyDescent="0.25">
      <c r="A31" t="s">
        <v>35</v>
      </c>
      <c r="B31" s="27">
        <v>169176335</v>
      </c>
      <c r="C31" s="5">
        <v>204629168</v>
      </c>
      <c r="D31" s="5">
        <v>186938612</v>
      </c>
      <c r="E31" s="5">
        <v>196559179</v>
      </c>
      <c r="F31" s="5">
        <v>130482868</v>
      </c>
      <c r="G31" s="5">
        <v>257566351</v>
      </c>
    </row>
    <row r="32" spans="1:7" x14ac:dyDescent="0.25">
      <c r="A32" t="s">
        <v>36</v>
      </c>
      <c r="B32" s="27">
        <v>634318788</v>
      </c>
      <c r="C32" s="5">
        <v>746712152</v>
      </c>
      <c r="D32" s="5">
        <v>894770321</v>
      </c>
      <c r="E32" s="5">
        <v>990029465</v>
      </c>
      <c r="F32" s="5">
        <v>1054116095</v>
      </c>
      <c r="G32" s="5">
        <v>399355533</v>
      </c>
    </row>
    <row r="33" spans="1:7" x14ac:dyDescent="0.25">
      <c r="A33" t="s">
        <v>37</v>
      </c>
      <c r="B33" s="27">
        <v>35995100</v>
      </c>
      <c r="C33" s="5">
        <v>42006123</v>
      </c>
      <c r="D33" s="5">
        <v>71943252</v>
      </c>
      <c r="E33" s="5">
        <v>37533100</v>
      </c>
      <c r="F33" s="5">
        <v>30883546</v>
      </c>
      <c r="G33" s="5">
        <v>193352856</v>
      </c>
    </row>
    <row r="34" spans="1:7" x14ac:dyDescent="0.25">
      <c r="A34" t="s">
        <v>38</v>
      </c>
      <c r="B34" s="27">
        <v>3602650771</v>
      </c>
      <c r="C34" s="5">
        <v>4208264889</v>
      </c>
      <c r="D34" s="5">
        <v>4486803034</v>
      </c>
      <c r="E34" s="5">
        <v>4813339550</v>
      </c>
      <c r="F34" s="5">
        <v>3843737581</v>
      </c>
      <c r="G34" s="5">
        <v>2458172029</v>
      </c>
    </row>
    <row r="35" spans="1:7" x14ac:dyDescent="0.25">
      <c r="C35" s="5"/>
      <c r="D35" s="5"/>
      <c r="E35" s="5"/>
      <c r="F35" s="5"/>
    </row>
    <row r="36" spans="1:7" x14ac:dyDescent="0.25">
      <c r="A36" s="2"/>
      <c r="B36" s="22">
        <f t="shared" ref="B36:E36" si="2">B26+B6+B21+B23+B24</f>
        <v>7025993523</v>
      </c>
      <c r="C36" s="3">
        <f t="shared" si="2"/>
        <v>7985227456</v>
      </c>
      <c r="D36" s="3">
        <f t="shared" si="2"/>
        <v>8525467644</v>
      </c>
      <c r="E36" s="3">
        <f t="shared" si="2"/>
        <v>8960671266</v>
      </c>
      <c r="F36" s="3">
        <f>F26+F6+F21+F23+F24</f>
        <v>9395108726</v>
      </c>
      <c r="G36" s="3">
        <f>G26+G6+G21+G23+G24</f>
        <v>9923632990</v>
      </c>
    </row>
    <row r="37" spans="1:7" x14ac:dyDescent="0.25">
      <c r="F37" s="5"/>
    </row>
    <row r="38" spans="1:7" ht="15.75" x14ac:dyDescent="0.25">
      <c r="A38" s="35" t="s">
        <v>66</v>
      </c>
    </row>
    <row r="39" spans="1:7" ht="15.75" x14ac:dyDescent="0.25">
      <c r="A39" s="36" t="s">
        <v>67</v>
      </c>
      <c r="B39" s="22">
        <f t="shared" ref="B39:E39" si="3">SUM(B40:B46)</f>
        <v>578449954</v>
      </c>
      <c r="C39" s="3">
        <f t="shared" si="3"/>
        <v>600602045</v>
      </c>
      <c r="D39" s="3">
        <f t="shared" si="3"/>
        <v>651449713</v>
      </c>
      <c r="E39" s="3">
        <f t="shared" si="3"/>
        <v>699555482</v>
      </c>
      <c r="F39" s="3">
        <f>SUM(F40:F46)</f>
        <v>623256183</v>
      </c>
      <c r="G39" s="3">
        <f>SUM(G40:G46)</f>
        <v>808513148</v>
      </c>
    </row>
    <row r="40" spans="1:7" x14ac:dyDescent="0.25">
      <c r="A40" s="8" t="s">
        <v>17</v>
      </c>
      <c r="B40" s="23">
        <v>25110349</v>
      </c>
      <c r="C40" s="4">
        <v>10872860</v>
      </c>
      <c r="D40" s="4">
        <v>11875142</v>
      </c>
      <c r="E40" s="4">
        <v>12165879</v>
      </c>
      <c r="F40" s="4">
        <v>12230600</v>
      </c>
      <c r="G40" s="4">
        <v>386140412</v>
      </c>
    </row>
    <row r="41" spans="1:7" ht="30" x14ac:dyDescent="0.25">
      <c r="A41" s="20" t="s">
        <v>18</v>
      </c>
      <c r="B41" s="23">
        <v>1432871</v>
      </c>
      <c r="C41" s="4">
        <v>4561018</v>
      </c>
      <c r="D41" s="4">
        <v>6980356</v>
      </c>
      <c r="E41" s="4">
        <v>8383262</v>
      </c>
      <c r="F41" s="4">
        <v>12624698</v>
      </c>
      <c r="G41" s="4">
        <v>15866781</v>
      </c>
    </row>
    <row r="42" spans="1:7" x14ac:dyDescent="0.25">
      <c r="A42" s="20" t="s">
        <v>19</v>
      </c>
      <c r="B42" s="23">
        <v>249321304</v>
      </c>
      <c r="C42" s="4">
        <v>312205839</v>
      </c>
      <c r="D42" s="4">
        <v>353961786</v>
      </c>
      <c r="E42" s="4">
        <v>398839176</v>
      </c>
      <c r="F42" s="4">
        <v>500924392</v>
      </c>
      <c r="G42" s="4">
        <v>402597600</v>
      </c>
    </row>
    <row r="43" spans="1:7" x14ac:dyDescent="0.25">
      <c r="A43" s="20" t="s">
        <v>20</v>
      </c>
      <c r="B43" s="23"/>
      <c r="C43" s="4"/>
      <c r="D43" s="4"/>
      <c r="E43" s="4"/>
      <c r="F43" s="4"/>
      <c r="G43" s="4"/>
    </row>
    <row r="44" spans="1:7" x14ac:dyDescent="0.25">
      <c r="A44" s="20" t="s">
        <v>53</v>
      </c>
      <c r="B44" s="23">
        <v>272395821</v>
      </c>
      <c r="C44" s="4">
        <v>272395821</v>
      </c>
      <c r="D44" s="4">
        <v>273395821</v>
      </c>
      <c r="E44" s="4">
        <v>274095821</v>
      </c>
      <c r="F44" s="4">
        <v>91389446</v>
      </c>
      <c r="G44" s="4">
        <v>0</v>
      </c>
    </row>
    <row r="45" spans="1:7" x14ac:dyDescent="0.25">
      <c r="A45" s="20" t="s">
        <v>11</v>
      </c>
      <c r="B45" s="23"/>
      <c r="C45" s="4"/>
      <c r="D45" s="4"/>
      <c r="E45" s="4"/>
      <c r="F45" s="4">
        <v>0</v>
      </c>
      <c r="G45" s="4"/>
    </row>
    <row r="46" spans="1:7" x14ac:dyDescent="0.25">
      <c r="A46" s="20" t="s">
        <v>21</v>
      </c>
      <c r="B46" s="23">
        <v>30189609</v>
      </c>
      <c r="C46" s="4">
        <v>566507</v>
      </c>
      <c r="D46" s="4">
        <v>5236608</v>
      </c>
      <c r="E46" s="4">
        <v>6071344</v>
      </c>
      <c r="F46" s="4">
        <v>6087047</v>
      </c>
      <c r="G46" s="4">
        <v>3908355</v>
      </c>
    </row>
    <row r="47" spans="1:7" x14ac:dyDescent="0.25">
      <c r="A47" s="2"/>
      <c r="B47" s="28"/>
      <c r="C47" s="2"/>
      <c r="D47" s="2"/>
      <c r="E47" s="2"/>
    </row>
    <row r="48" spans="1:7" x14ac:dyDescent="0.25">
      <c r="A48" s="34" t="s">
        <v>68</v>
      </c>
      <c r="B48" s="22">
        <f t="shared" ref="B48:G48" si="4">SUM(B49:B56)</f>
        <v>6447543569</v>
      </c>
      <c r="C48" s="3">
        <f t="shared" si="4"/>
        <v>7384625411</v>
      </c>
      <c r="D48" s="3">
        <f t="shared" si="4"/>
        <v>7874017931</v>
      </c>
      <c r="E48" s="3">
        <f t="shared" si="4"/>
        <v>8261115784</v>
      </c>
      <c r="F48" s="3">
        <f t="shared" si="4"/>
        <v>8771852543</v>
      </c>
      <c r="G48" s="3">
        <f t="shared" si="4"/>
        <v>9115119842</v>
      </c>
    </row>
    <row r="49" spans="1:7" x14ac:dyDescent="0.25">
      <c r="A49" t="s">
        <v>13</v>
      </c>
      <c r="B49" s="24">
        <v>229777760</v>
      </c>
      <c r="C49" s="5">
        <v>264244420</v>
      </c>
      <c r="D49" s="5">
        <v>290668860</v>
      </c>
      <c r="E49" s="5">
        <v>305202300</v>
      </c>
      <c r="F49" s="5">
        <v>305202300</v>
      </c>
      <c r="G49" s="5">
        <v>305202300</v>
      </c>
    </row>
    <row r="50" spans="1:7" x14ac:dyDescent="0.25">
      <c r="A50" t="s">
        <v>14</v>
      </c>
      <c r="B50" s="24"/>
      <c r="C50" s="5"/>
      <c r="D50" s="5"/>
      <c r="E50" s="5"/>
      <c r="F50" s="5"/>
      <c r="G50" s="5"/>
    </row>
    <row r="51" spans="1:7" x14ac:dyDescent="0.25">
      <c r="A51" t="s">
        <v>15</v>
      </c>
      <c r="B51" s="24"/>
      <c r="C51" s="5"/>
      <c r="D51" s="5"/>
      <c r="E51" s="5"/>
      <c r="F51" s="5"/>
      <c r="G51" s="5"/>
    </row>
    <row r="52" spans="1:7" x14ac:dyDescent="0.25">
      <c r="A52" t="s">
        <v>16</v>
      </c>
      <c r="D52" s="5"/>
      <c r="E52" s="5"/>
      <c r="F52" s="5"/>
    </row>
    <row r="53" spans="1:7" x14ac:dyDescent="0.25">
      <c r="A53" t="s">
        <v>40</v>
      </c>
      <c r="B53" s="27">
        <v>6217599461</v>
      </c>
      <c r="C53" s="14">
        <v>7119782707</v>
      </c>
      <c r="D53" s="5">
        <v>7582748309</v>
      </c>
      <c r="E53" s="5">
        <v>7955474382</v>
      </c>
      <c r="F53" s="5">
        <v>8466593992</v>
      </c>
      <c r="G53" s="5">
        <v>8809887941</v>
      </c>
    </row>
    <row r="54" spans="1:7" x14ac:dyDescent="0.25">
      <c r="A54" t="s">
        <v>52</v>
      </c>
      <c r="B54" s="27">
        <v>166348</v>
      </c>
      <c r="C54" s="14">
        <v>598284</v>
      </c>
      <c r="D54" s="5">
        <v>600762</v>
      </c>
      <c r="E54" s="5">
        <v>439102</v>
      </c>
      <c r="F54" s="5">
        <v>56251</v>
      </c>
      <c r="G54" s="5">
        <v>29601</v>
      </c>
    </row>
    <row r="55" spans="1:7" x14ac:dyDescent="0.25">
      <c r="B55" s="27"/>
      <c r="C55" s="14"/>
      <c r="D55" s="5"/>
      <c r="E55" s="5"/>
      <c r="F55" s="5"/>
    </row>
    <row r="56" spans="1:7" x14ac:dyDescent="0.25">
      <c r="A56" s="34" t="s">
        <v>69</v>
      </c>
      <c r="B56" s="24"/>
      <c r="C56" s="5"/>
      <c r="D56" s="5"/>
      <c r="E56" s="5"/>
      <c r="F56" s="5"/>
    </row>
    <row r="57" spans="1:7" x14ac:dyDescent="0.25">
      <c r="A57" s="2"/>
      <c r="B57" s="28"/>
      <c r="C57" s="2"/>
      <c r="D57" s="2"/>
      <c r="E57" s="2"/>
    </row>
    <row r="58" spans="1:7" x14ac:dyDescent="0.25">
      <c r="A58" s="2"/>
      <c r="B58" s="28"/>
      <c r="C58" s="2"/>
      <c r="D58" s="2"/>
      <c r="E58" s="2"/>
    </row>
    <row r="59" spans="1:7" x14ac:dyDescent="0.25">
      <c r="A59" s="2"/>
      <c r="B59" s="22">
        <f t="shared" ref="B59:G59" si="5">B39+B48</f>
        <v>7025993523</v>
      </c>
      <c r="C59" s="3">
        <f t="shared" si="5"/>
        <v>7985227456</v>
      </c>
      <c r="D59" s="3">
        <f t="shared" si="5"/>
        <v>8525467644</v>
      </c>
      <c r="E59" s="3">
        <f t="shared" si="5"/>
        <v>8960671266</v>
      </c>
      <c r="F59" s="3">
        <f t="shared" si="5"/>
        <v>9395108726</v>
      </c>
      <c r="G59" s="3">
        <f t="shared" si="5"/>
        <v>9923632990</v>
      </c>
    </row>
    <row r="60" spans="1:7" x14ac:dyDescent="0.25">
      <c r="B60" s="24">
        <f>B36-B59</f>
        <v>0</v>
      </c>
      <c r="C60" s="24">
        <f t="shared" ref="C60:G60" si="6">C36-C59</f>
        <v>0</v>
      </c>
      <c r="D60" s="24">
        <f t="shared" si="6"/>
        <v>0</v>
      </c>
      <c r="E60" s="24">
        <f t="shared" si="6"/>
        <v>0</v>
      </c>
      <c r="F60" s="24">
        <f t="shared" si="6"/>
        <v>0</v>
      </c>
      <c r="G60" s="24">
        <f t="shared" si="6"/>
        <v>0</v>
      </c>
    </row>
    <row r="61" spans="1:7" x14ac:dyDescent="0.25">
      <c r="A61" s="37" t="s">
        <v>70</v>
      </c>
      <c r="B61" s="29">
        <f t="shared" ref="B61:G61" si="7">B48/(B49/10)</f>
        <v>280.59911320399328</v>
      </c>
      <c r="C61" s="9">
        <f t="shared" si="7"/>
        <v>279.4619243426219</v>
      </c>
      <c r="D61" s="9">
        <f t="shared" si="7"/>
        <v>270.89306818074698</v>
      </c>
      <c r="E61" s="9">
        <f t="shared" si="7"/>
        <v>270.67672111252108</v>
      </c>
      <c r="F61" s="9">
        <f t="shared" si="7"/>
        <v>287.41108907108497</v>
      </c>
      <c r="G61" s="9">
        <f t="shared" si="7"/>
        <v>298.65829458034887</v>
      </c>
    </row>
    <row r="62" spans="1:7" x14ac:dyDescent="0.25">
      <c r="A62" s="37" t="s">
        <v>71</v>
      </c>
      <c r="B62" s="21">
        <f>B49/10</f>
        <v>22977776</v>
      </c>
      <c r="C62" s="21">
        <f t="shared" ref="C62:G62" si="8">C49/10</f>
        <v>26424442</v>
      </c>
      <c r="D62" s="21">
        <f t="shared" si="8"/>
        <v>29066886</v>
      </c>
      <c r="E62" s="21">
        <f t="shared" si="8"/>
        <v>30520230</v>
      </c>
      <c r="F62" s="21">
        <f t="shared" si="8"/>
        <v>30520230</v>
      </c>
      <c r="G62" s="21">
        <f t="shared" si="8"/>
        <v>30520230</v>
      </c>
    </row>
    <row r="63" spans="1:7" x14ac:dyDescent="0.25">
      <c r="B63" s="24"/>
      <c r="C63" s="5"/>
      <c r="D63" s="5"/>
      <c r="F63" s="5"/>
      <c r="G63" s="5"/>
    </row>
    <row r="64" spans="1:7" x14ac:dyDescent="0.25">
      <c r="E64" s="5"/>
      <c r="F6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pane xSplit="1" ySplit="4" topLeftCell="B11" activePane="bottomRight" state="frozen"/>
      <selection pane="topRight" activeCell="B1" sqref="B1"/>
      <selection pane="bottomLeft" activeCell="A6" sqref="A6"/>
      <selection pane="bottomRight" activeCell="B24" sqref="B24:G24"/>
    </sheetView>
  </sheetViews>
  <sheetFormatPr defaultRowHeight="15" x14ac:dyDescent="0.25"/>
  <cols>
    <col min="1" max="1" width="41.375" customWidth="1"/>
    <col min="2" max="2" width="18" style="8" customWidth="1"/>
    <col min="3" max="7" width="18.75" style="8" bestFit="1" customWidth="1"/>
  </cols>
  <sheetData>
    <row r="1" spans="1:7" ht="15.75" x14ac:dyDescent="0.25">
      <c r="A1" s="1" t="s">
        <v>58</v>
      </c>
      <c r="B1" s="2"/>
      <c r="C1" s="2"/>
      <c r="D1" s="2"/>
      <c r="E1" s="2"/>
      <c r="F1" s="2"/>
      <c r="G1" s="2"/>
    </row>
    <row r="2" spans="1:7" ht="15.75" x14ac:dyDescent="0.25">
      <c r="A2" s="1" t="s">
        <v>72</v>
      </c>
      <c r="B2" s="2"/>
      <c r="C2" s="2"/>
      <c r="D2" s="2"/>
      <c r="E2" s="2"/>
      <c r="F2" s="2"/>
      <c r="G2" s="2"/>
    </row>
    <row r="3" spans="1:7" ht="15.75" x14ac:dyDescent="0.25">
      <c r="A3" s="1" t="s">
        <v>73</v>
      </c>
      <c r="B3" s="2"/>
      <c r="C3" s="2"/>
      <c r="D3" s="2"/>
      <c r="E3" s="2"/>
      <c r="F3" s="2"/>
      <c r="G3" s="2"/>
    </row>
    <row r="4" spans="1:7" ht="15.75" x14ac:dyDescent="0.25">
      <c r="A4" s="1"/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</row>
    <row r="5" spans="1:7" ht="15.75" x14ac:dyDescent="0.25">
      <c r="A5" s="1"/>
      <c r="B5" s="30"/>
      <c r="C5" s="30"/>
      <c r="D5" s="30"/>
      <c r="E5" s="30"/>
      <c r="F5" s="30"/>
      <c r="G5" s="30"/>
    </row>
    <row r="6" spans="1:7" ht="15.75" x14ac:dyDescent="0.25">
      <c r="A6" s="38" t="s">
        <v>74</v>
      </c>
      <c r="B6" s="18">
        <v>2051494407</v>
      </c>
      <c r="C6" s="18">
        <v>2273078043</v>
      </c>
      <c r="D6" s="18">
        <v>2606978711</v>
      </c>
      <c r="E6" s="18">
        <v>3121226165</v>
      </c>
      <c r="F6" s="18">
        <v>3471249845</v>
      </c>
      <c r="G6" s="18">
        <v>3622739966</v>
      </c>
    </row>
    <row r="7" spans="1:7" ht="15.75" x14ac:dyDescent="0.25">
      <c r="A7" s="19" t="s">
        <v>4</v>
      </c>
      <c r="B7" s="14">
        <v>5151096</v>
      </c>
      <c r="C7" s="14">
        <v>6278539</v>
      </c>
      <c r="D7" s="14">
        <v>7185902</v>
      </c>
      <c r="E7" s="14">
        <v>8879280</v>
      </c>
      <c r="F7" s="14">
        <v>14344286</v>
      </c>
      <c r="G7" s="14">
        <v>11362435</v>
      </c>
    </row>
    <row r="8" spans="1:7" ht="15.75" x14ac:dyDescent="0.25">
      <c r="A8" s="38" t="s">
        <v>5</v>
      </c>
      <c r="B8" s="31">
        <f t="shared" ref="B8:E8" si="0">B6-B7</f>
        <v>2046343311</v>
      </c>
      <c r="C8" s="31">
        <f t="shared" si="0"/>
        <v>2266799504</v>
      </c>
      <c r="D8" s="31">
        <f t="shared" si="0"/>
        <v>2599792809</v>
      </c>
      <c r="E8" s="31">
        <f t="shared" si="0"/>
        <v>3112346885</v>
      </c>
      <c r="F8" s="31">
        <f>F6-F7</f>
        <v>3456905559</v>
      </c>
      <c r="G8" s="31">
        <f>G6-G7</f>
        <v>3611377531</v>
      </c>
    </row>
    <row r="9" spans="1:7" ht="15.75" x14ac:dyDescent="0.25">
      <c r="A9" s="19" t="s">
        <v>6</v>
      </c>
      <c r="B9" s="14">
        <v>491598311</v>
      </c>
      <c r="C9" s="14">
        <v>526905076</v>
      </c>
      <c r="D9" s="14">
        <v>438098546</v>
      </c>
      <c r="E9" s="14">
        <v>330436746</v>
      </c>
      <c r="F9" s="14">
        <v>278203731</v>
      </c>
      <c r="G9" s="14">
        <v>420626973</v>
      </c>
    </row>
    <row r="10" spans="1:7" ht="15.75" x14ac:dyDescent="0.25">
      <c r="A10" s="19" t="s">
        <v>7</v>
      </c>
      <c r="B10" s="14">
        <v>1031299</v>
      </c>
      <c r="C10" s="14">
        <v>11381724</v>
      </c>
      <c r="D10" s="14">
        <v>745049</v>
      </c>
      <c r="E10" s="14">
        <v>1090601</v>
      </c>
      <c r="F10" s="14">
        <v>1503680</v>
      </c>
      <c r="G10" s="14">
        <v>775095</v>
      </c>
    </row>
    <row r="11" spans="1:7" ht="15.75" x14ac:dyDescent="0.25">
      <c r="A11" s="1"/>
      <c r="B11" s="18">
        <f t="shared" ref="B11:F11" si="1">B8+B9+B10</f>
        <v>2538972921</v>
      </c>
      <c r="C11" s="18">
        <f t="shared" si="1"/>
        <v>2805086304</v>
      </c>
      <c r="D11" s="18">
        <f t="shared" si="1"/>
        <v>3038636404</v>
      </c>
      <c r="E11" s="18">
        <f t="shared" si="1"/>
        <v>3443874232</v>
      </c>
      <c r="F11" s="18">
        <f t="shared" si="1"/>
        <v>3736612970</v>
      </c>
      <c r="G11" s="18">
        <f>G8+G9+G10</f>
        <v>4032779599</v>
      </c>
    </row>
    <row r="12" spans="1:7" ht="15.75" x14ac:dyDescent="0.25">
      <c r="A12" s="1"/>
      <c r="B12" s="30"/>
      <c r="C12" s="30"/>
      <c r="D12" s="30"/>
      <c r="E12" s="30"/>
      <c r="F12" s="30"/>
      <c r="G12" s="30"/>
    </row>
    <row r="13" spans="1:7" ht="15.75" x14ac:dyDescent="0.25">
      <c r="A13" s="38" t="s">
        <v>8</v>
      </c>
      <c r="B13" s="30"/>
      <c r="C13" s="30"/>
      <c r="D13" s="30"/>
      <c r="E13" s="30"/>
      <c r="F13" s="30"/>
      <c r="G13" s="30"/>
    </row>
    <row r="14" spans="1:7" ht="15.75" x14ac:dyDescent="0.25">
      <c r="A14" s="19" t="s">
        <v>9</v>
      </c>
      <c r="B14" s="14">
        <v>760361046</v>
      </c>
      <c r="C14" s="14">
        <v>999736610</v>
      </c>
      <c r="D14" s="14">
        <v>1490436060</v>
      </c>
      <c r="E14" s="14">
        <v>1837093570</v>
      </c>
      <c r="F14" s="14">
        <v>1839228598</v>
      </c>
      <c r="G14" s="14">
        <v>2178017708</v>
      </c>
    </row>
    <row r="15" spans="1:7" ht="15.75" x14ac:dyDescent="0.25">
      <c r="A15" s="19" t="s">
        <v>10</v>
      </c>
      <c r="B15" s="14">
        <v>267343940</v>
      </c>
      <c r="C15" s="14">
        <v>295202770</v>
      </c>
      <c r="D15" s="14">
        <v>383982292</v>
      </c>
      <c r="E15" s="14">
        <v>500693102</v>
      </c>
      <c r="F15" s="14">
        <v>560239770</v>
      </c>
      <c r="G15" s="14">
        <v>596831664</v>
      </c>
    </row>
    <row r="16" spans="1:7" ht="15.75" x14ac:dyDescent="0.25">
      <c r="A16" s="19" t="s">
        <v>2</v>
      </c>
      <c r="B16" s="14">
        <v>578065972</v>
      </c>
      <c r="C16" s="14">
        <v>544559242</v>
      </c>
      <c r="D16" s="14">
        <v>604480097</v>
      </c>
      <c r="E16" s="14">
        <v>653850324</v>
      </c>
      <c r="F16" s="14">
        <v>716446051</v>
      </c>
      <c r="G16" s="14">
        <v>794701667</v>
      </c>
    </row>
    <row r="17" spans="1:7" ht="15.75" x14ac:dyDescent="0.25">
      <c r="A17" s="19"/>
      <c r="B17" s="14"/>
      <c r="C17" s="14"/>
      <c r="D17" s="14"/>
      <c r="E17" s="14"/>
      <c r="F17" s="14"/>
      <c r="G17" s="14"/>
    </row>
    <row r="18" spans="1:7" ht="15.75" x14ac:dyDescent="0.25">
      <c r="A18" s="19" t="s">
        <v>11</v>
      </c>
      <c r="B18" s="14"/>
      <c r="C18" s="14"/>
      <c r="D18" s="14"/>
      <c r="E18" s="14"/>
      <c r="F18" s="14"/>
      <c r="G18" s="14"/>
    </row>
    <row r="19" spans="1:7" ht="15.75" x14ac:dyDescent="0.25">
      <c r="A19" s="19" t="s">
        <v>12</v>
      </c>
      <c r="B19" s="14"/>
      <c r="C19" s="14"/>
      <c r="D19" s="14">
        <v>1000000</v>
      </c>
      <c r="E19" s="14">
        <v>700000</v>
      </c>
      <c r="F19" s="14">
        <v>0</v>
      </c>
      <c r="G19" s="14"/>
    </row>
    <row r="20" spans="1:7" x14ac:dyDescent="0.25">
      <c r="A20" s="37" t="s">
        <v>75</v>
      </c>
      <c r="B20" s="31">
        <f t="shared" ref="B20:G20" si="2">B11-B14-B15-B16-B18+B19</f>
        <v>933201963</v>
      </c>
      <c r="C20" s="31">
        <f t="shared" si="2"/>
        <v>965587682</v>
      </c>
      <c r="D20" s="31">
        <f t="shared" si="2"/>
        <v>560737955</v>
      </c>
      <c r="E20" s="31">
        <f t="shared" si="2"/>
        <v>452937236</v>
      </c>
      <c r="F20" s="31">
        <f t="shared" si="2"/>
        <v>620698551</v>
      </c>
      <c r="G20" s="31">
        <f t="shared" si="2"/>
        <v>463228560</v>
      </c>
    </row>
    <row r="21" spans="1:7" x14ac:dyDescent="0.25">
      <c r="A21" s="34" t="s">
        <v>76</v>
      </c>
      <c r="B21" s="31">
        <f>B22+B23</f>
        <v>7500000</v>
      </c>
      <c r="C21" s="31">
        <f t="shared" ref="C21:G21" si="3">C22+C23</f>
        <v>5960000</v>
      </c>
      <c r="D21" s="31">
        <f t="shared" si="3"/>
        <v>29711250</v>
      </c>
      <c r="E21" s="31">
        <f t="shared" si="3"/>
        <v>6143951</v>
      </c>
      <c r="F21" s="31">
        <f t="shared" si="3"/>
        <v>13500000</v>
      </c>
      <c r="G21" s="31">
        <f t="shared" si="3"/>
        <v>32500000</v>
      </c>
    </row>
    <row r="22" spans="1:7" ht="15.75" x14ac:dyDescent="0.25">
      <c r="A22" s="19" t="s">
        <v>91</v>
      </c>
      <c r="B22" s="14">
        <v>7500000</v>
      </c>
      <c r="C22" s="14">
        <v>5960000</v>
      </c>
      <c r="D22" s="14">
        <v>29711250</v>
      </c>
      <c r="E22" s="14">
        <v>6143951</v>
      </c>
      <c r="F22" s="14">
        <v>13500000</v>
      </c>
      <c r="G22" s="14">
        <v>32500000</v>
      </c>
    </row>
    <row r="23" spans="1:7" ht="15.75" x14ac:dyDescent="0.25">
      <c r="A23" s="19" t="s">
        <v>92</v>
      </c>
      <c r="B23" s="14"/>
      <c r="C23" s="14"/>
      <c r="D23" s="14"/>
      <c r="E23" s="14"/>
      <c r="F23" s="14"/>
      <c r="G23" s="14"/>
    </row>
    <row r="24" spans="1:7" x14ac:dyDescent="0.25">
      <c r="A24" s="37" t="s">
        <v>77</v>
      </c>
      <c r="B24" s="31">
        <f>B20-B21</f>
        <v>925701963</v>
      </c>
      <c r="C24" s="31">
        <f t="shared" ref="C24:G24" si="4">C20-C21</f>
        <v>959627682</v>
      </c>
      <c r="D24" s="31">
        <f t="shared" si="4"/>
        <v>531026705</v>
      </c>
      <c r="E24" s="31">
        <f t="shared" si="4"/>
        <v>446793285</v>
      </c>
      <c r="F24" s="31">
        <f t="shared" si="4"/>
        <v>607198551</v>
      </c>
      <c r="G24" s="31">
        <f t="shared" si="4"/>
        <v>430728560</v>
      </c>
    </row>
    <row r="25" spans="1:7" x14ac:dyDescent="0.25">
      <c r="A25" s="2"/>
      <c r="B25" s="11"/>
      <c r="C25" s="10"/>
      <c r="D25" s="10"/>
      <c r="E25" s="10"/>
      <c r="F25" s="10"/>
      <c r="G25" s="10"/>
    </row>
    <row r="26" spans="1:7" x14ac:dyDescent="0.25">
      <c r="A26" s="37" t="s">
        <v>78</v>
      </c>
      <c r="B26" s="12">
        <f>B24/('1'!B49/10)</f>
        <v>40.286839030896637</v>
      </c>
      <c r="C26" s="12">
        <f>C24/('1'!C49/10)</f>
        <v>36.315910928223197</v>
      </c>
      <c r="D26" s="12">
        <f>D24/('1'!D49/10)</f>
        <v>18.269129517348368</v>
      </c>
      <c r="E26" s="12">
        <f>E24/('1'!E49/10)</f>
        <v>14.63925026122018</v>
      </c>
      <c r="F26" s="12">
        <f>F24/('1'!F49/10)</f>
        <v>19.894953314572007</v>
      </c>
      <c r="G26" s="12">
        <f>G24/('1'!G49/10)</f>
        <v>14.112887091611039</v>
      </c>
    </row>
    <row r="27" spans="1:7" x14ac:dyDescent="0.25">
      <c r="A27" s="39" t="s">
        <v>79</v>
      </c>
      <c r="B27" s="8">
        <v>22977776</v>
      </c>
      <c r="C27" s="8">
        <v>26424442</v>
      </c>
      <c r="D27" s="8">
        <v>29066886</v>
      </c>
      <c r="E27" s="8">
        <v>30520230</v>
      </c>
      <c r="F27" s="8">
        <v>30520230</v>
      </c>
      <c r="G27" s="8">
        <v>0</v>
      </c>
    </row>
    <row r="50" spans="1:1" x14ac:dyDescent="0.25">
      <c r="A5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xSplit="1" ySplit="4" topLeftCell="F20" activePane="bottomRight" state="frozen"/>
      <selection pane="topRight" activeCell="B1" sqref="B1"/>
      <selection pane="bottomLeft" activeCell="A6" sqref="A6"/>
      <selection pane="bottomRight" activeCell="J28" sqref="J28"/>
    </sheetView>
  </sheetViews>
  <sheetFormatPr defaultRowHeight="15" x14ac:dyDescent="0.25"/>
  <cols>
    <col min="1" max="1" width="43.125" customWidth="1"/>
    <col min="2" max="3" width="17.75" bestFit="1" customWidth="1"/>
    <col min="4" max="5" width="17.875" bestFit="1" customWidth="1"/>
    <col min="6" max="7" width="17.75" bestFit="1" customWidth="1"/>
  </cols>
  <sheetData>
    <row r="1" spans="1:7" ht="15.75" x14ac:dyDescent="0.25">
      <c r="A1" s="1" t="s">
        <v>58</v>
      </c>
      <c r="B1" s="1"/>
      <c r="C1" s="1"/>
      <c r="D1" s="1"/>
      <c r="E1" s="1"/>
    </row>
    <row r="2" spans="1:7" ht="15.75" x14ac:dyDescent="0.25">
      <c r="A2" s="1" t="s">
        <v>80</v>
      </c>
      <c r="B2" s="1"/>
      <c r="C2" s="1"/>
      <c r="D2" s="1"/>
      <c r="E2" s="1"/>
    </row>
    <row r="3" spans="1:7" ht="15.75" x14ac:dyDescent="0.25">
      <c r="A3" s="1" t="s">
        <v>73</v>
      </c>
      <c r="B3" s="1"/>
      <c r="C3" s="1"/>
      <c r="D3" s="1"/>
      <c r="E3" s="1"/>
    </row>
    <row r="4" spans="1:7" ht="15.75" x14ac:dyDescent="0.25">
      <c r="A4" s="1"/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</row>
    <row r="5" spans="1:7" x14ac:dyDescent="0.25">
      <c r="A5" s="37" t="s">
        <v>81</v>
      </c>
      <c r="F5" s="5"/>
    </row>
    <row r="6" spans="1:7" x14ac:dyDescent="0.25">
      <c r="A6" t="s">
        <v>41</v>
      </c>
      <c r="B6" s="14">
        <v>2051394833</v>
      </c>
      <c r="C6" s="14">
        <v>2169078043</v>
      </c>
      <c r="D6" s="14">
        <v>2589037898</v>
      </c>
      <c r="E6" s="14">
        <v>3092263268</v>
      </c>
      <c r="F6" s="5">
        <v>3467767413</v>
      </c>
      <c r="G6" s="14">
        <v>3462944947</v>
      </c>
    </row>
    <row r="7" spans="1:7" x14ac:dyDescent="0.25">
      <c r="A7" s="8" t="s">
        <v>42</v>
      </c>
      <c r="B7" s="14">
        <v>911884</v>
      </c>
      <c r="C7" s="14">
        <v>1216291</v>
      </c>
      <c r="D7" s="14">
        <v>839448</v>
      </c>
      <c r="E7" s="14">
        <v>1141787</v>
      </c>
      <c r="F7" s="14">
        <v>1522041</v>
      </c>
      <c r="G7" s="14">
        <v>781528</v>
      </c>
    </row>
    <row r="8" spans="1:7" x14ac:dyDescent="0.25">
      <c r="A8" s="8" t="s">
        <v>43</v>
      </c>
      <c r="B8" s="14">
        <v>-1213368014</v>
      </c>
      <c r="C8" s="14">
        <v>-882636109</v>
      </c>
      <c r="D8" s="14">
        <v>-1073576769</v>
      </c>
      <c r="E8" s="14">
        <v>-1115492271</v>
      </c>
      <c r="F8" s="14">
        <v>-1414124015</v>
      </c>
      <c r="G8" s="14">
        <v>-1655359275</v>
      </c>
    </row>
    <row r="9" spans="1:7" x14ac:dyDescent="0.25">
      <c r="A9" s="8" t="s">
        <v>44</v>
      </c>
      <c r="B9" s="14"/>
      <c r="C9" s="14"/>
      <c r="D9" s="14"/>
      <c r="E9" s="14">
        <v>0</v>
      </c>
      <c r="F9" s="14">
        <v>0</v>
      </c>
      <c r="G9" s="14"/>
    </row>
    <row r="10" spans="1:7" x14ac:dyDescent="0.25">
      <c r="A10" s="8" t="s">
        <v>89</v>
      </c>
      <c r="B10" s="14"/>
      <c r="C10" s="14"/>
      <c r="D10" s="14"/>
      <c r="E10" s="14"/>
      <c r="F10" s="14">
        <v>0</v>
      </c>
      <c r="G10" s="14">
        <v>-25144981</v>
      </c>
    </row>
    <row r="11" spans="1:7" x14ac:dyDescent="0.25">
      <c r="A11" s="8" t="s">
        <v>45</v>
      </c>
      <c r="B11" s="14">
        <v>-749633068</v>
      </c>
      <c r="C11" s="14">
        <v>-1013974099</v>
      </c>
      <c r="D11" s="14">
        <v>-1489433778</v>
      </c>
      <c r="E11" s="14">
        <v>-1836802833</v>
      </c>
      <c r="F11" s="14">
        <v>-1839163877</v>
      </c>
      <c r="G11" s="14">
        <v>-1799107896</v>
      </c>
    </row>
    <row r="12" spans="1:7" x14ac:dyDescent="0.25">
      <c r="A12" s="8" t="s">
        <v>46</v>
      </c>
      <c r="B12" s="14">
        <v>-50810532</v>
      </c>
      <c r="C12" s="14">
        <v>-41638932</v>
      </c>
      <c r="D12" s="14">
        <v>-48492373</v>
      </c>
      <c r="E12" s="14">
        <v>-35889090</v>
      </c>
      <c r="F12" s="14">
        <v>-29042943</v>
      </c>
      <c r="G12" s="14">
        <v>-9061174</v>
      </c>
    </row>
    <row r="13" spans="1:7" x14ac:dyDescent="0.25">
      <c r="A13" s="2"/>
      <c r="B13" s="15">
        <f t="shared" ref="B13:E13" si="0">SUM(B5:B12)</f>
        <v>38495103</v>
      </c>
      <c r="C13" s="15">
        <f t="shared" si="0"/>
        <v>232045194</v>
      </c>
      <c r="D13" s="15">
        <f t="shared" si="0"/>
        <v>-21625574</v>
      </c>
      <c r="E13" s="15">
        <f t="shared" si="0"/>
        <v>105220861</v>
      </c>
      <c r="F13" s="15">
        <f>SUM(F5:F12)</f>
        <v>186958619</v>
      </c>
      <c r="G13" s="15">
        <f>SUM(G5:G12)</f>
        <v>-24946851</v>
      </c>
    </row>
    <row r="14" spans="1:7" x14ac:dyDescent="0.25">
      <c r="B14" s="14"/>
      <c r="C14" s="14"/>
      <c r="D14" s="14"/>
      <c r="E14" s="14"/>
      <c r="F14" s="14"/>
      <c r="G14" s="14"/>
    </row>
    <row r="15" spans="1:7" x14ac:dyDescent="0.25">
      <c r="A15" s="37" t="s">
        <v>82</v>
      </c>
      <c r="B15" s="14"/>
      <c r="C15" s="14"/>
      <c r="D15" s="14"/>
      <c r="E15" s="14"/>
      <c r="F15" s="14"/>
      <c r="G15" s="14"/>
    </row>
    <row r="16" spans="1:7" x14ac:dyDescent="0.25">
      <c r="A16" s="16" t="s">
        <v>3</v>
      </c>
      <c r="B16" s="14">
        <v>-11667790</v>
      </c>
      <c r="C16" s="14">
        <v>-10618073</v>
      </c>
      <c r="D16" s="14">
        <v>-36316935</v>
      </c>
      <c r="E16" s="14">
        <v>-69305348</v>
      </c>
      <c r="F16" s="14">
        <v>-1989615864</v>
      </c>
      <c r="G16" s="14">
        <v>-39201372</v>
      </c>
    </row>
    <row r="17" spans="1:7" x14ac:dyDescent="0.25">
      <c r="A17" s="16" t="s">
        <v>47</v>
      </c>
      <c r="B17" s="14">
        <v>-800000000</v>
      </c>
      <c r="C17" s="14">
        <v>-457748721</v>
      </c>
      <c r="D17" s="14">
        <v>-244326150</v>
      </c>
      <c r="E17" s="14">
        <v>-39000000</v>
      </c>
      <c r="F17" s="14">
        <v>-775372525</v>
      </c>
      <c r="G17" s="14">
        <v>-1894618459</v>
      </c>
    </row>
    <row r="18" spans="1:7" x14ac:dyDescent="0.25">
      <c r="A18" s="16" t="s">
        <v>59</v>
      </c>
      <c r="B18" s="14">
        <v>1175511330</v>
      </c>
      <c r="C18" s="14">
        <v>360000000</v>
      </c>
      <c r="D18" s="14">
        <v>196000000</v>
      </c>
      <c r="E18" s="14">
        <v>153602501</v>
      </c>
      <c r="F18" s="14">
        <v>1346271809</v>
      </c>
      <c r="G18" s="14">
        <v>492397475</v>
      </c>
    </row>
    <row r="19" spans="1:7" x14ac:dyDescent="0.25">
      <c r="A19" s="16" t="s">
        <v>48</v>
      </c>
      <c r="B19" s="14"/>
      <c r="C19" s="14">
        <v>10207546</v>
      </c>
      <c r="D19" s="14">
        <v>0</v>
      </c>
      <c r="E19" s="14">
        <v>0</v>
      </c>
      <c r="F19" s="14">
        <v>0</v>
      </c>
      <c r="G19" s="14">
        <v>0</v>
      </c>
    </row>
    <row r="20" spans="1:7" x14ac:dyDescent="0.25">
      <c r="A20" s="16" t="s">
        <v>61</v>
      </c>
      <c r="B20" s="14"/>
      <c r="C20" s="14"/>
      <c r="D20" s="14"/>
      <c r="E20" s="14">
        <v>-96503000</v>
      </c>
      <c r="F20" s="14">
        <v>-1000000</v>
      </c>
      <c r="G20" s="14">
        <v>0</v>
      </c>
    </row>
    <row r="21" spans="1:7" x14ac:dyDescent="0.25">
      <c r="A21" s="16" t="s">
        <v>49</v>
      </c>
      <c r="B21" s="14">
        <v>-30162102</v>
      </c>
      <c r="C21" s="14">
        <v>-40306963</v>
      </c>
      <c r="D21" s="14">
        <v>-37982789</v>
      </c>
      <c r="E21" s="14">
        <v>-39684185</v>
      </c>
      <c r="F21" s="14">
        <v>-41282698</v>
      </c>
      <c r="G21" s="14">
        <v>-31250372</v>
      </c>
    </row>
    <row r="22" spans="1:7" x14ac:dyDescent="0.25">
      <c r="A22" s="16" t="s">
        <v>60</v>
      </c>
      <c r="B22" s="14">
        <v>16264117</v>
      </c>
      <c r="C22" s="14">
        <v>20685250</v>
      </c>
      <c r="D22" s="14">
        <v>29044646</v>
      </c>
      <c r="E22" s="14">
        <v>30019111</v>
      </c>
      <c r="F22" s="14">
        <v>33699868</v>
      </c>
      <c r="G22" s="14">
        <v>27083883</v>
      </c>
    </row>
    <row r="23" spans="1:7" x14ac:dyDescent="0.25">
      <c r="A23" s="16" t="s">
        <v>50</v>
      </c>
      <c r="B23" s="14">
        <v>458438237</v>
      </c>
      <c r="C23" s="14">
        <v>491410130</v>
      </c>
      <c r="D23" s="14">
        <v>455694703</v>
      </c>
      <c r="E23" s="14">
        <v>332521584</v>
      </c>
      <c r="F23" s="14">
        <v>344261681</v>
      </c>
      <c r="G23" s="14">
        <v>95261451</v>
      </c>
    </row>
    <row r="24" spans="1:7" x14ac:dyDescent="0.25">
      <c r="A24" s="2"/>
      <c r="B24" s="15">
        <f t="shared" ref="B24:G24" si="1">SUM(B16:B23)</f>
        <v>808383792</v>
      </c>
      <c r="C24" s="15">
        <f t="shared" si="1"/>
        <v>373629169</v>
      </c>
      <c r="D24" s="15">
        <f t="shared" si="1"/>
        <v>362113475</v>
      </c>
      <c r="E24" s="15">
        <f t="shared" si="1"/>
        <v>271650663</v>
      </c>
      <c r="F24" s="15">
        <f t="shared" si="1"/>
        <v>-1083037729</v>
      </c>
      <c r="G24" s="15">
        <f t="shared" si="1"/>
        <v>-1350327394</v>
      </c>
    </row>
    <row r="25" spans="1:7" x14ac:dyDescent="0.25">
      <c r="B25" s="14"/>
      <c r="C25" s="14"/>
      <c r="D25" s="14"/>
      <c r="E25" s="14"/>
      <c r="F25" s="14"/>
      <c r="G25" s="14"/>
    </row>
    <row r="26" spans="1:7" x14ac:dyDescent="0.25">
      <c r="A26" s="37" t="s">
        <v>83</v>
      </c>
      <c r="B26" s="14"/>
      <c r="C26" s="14"/>
      <c r="D26" s="14"/>
      <c r="E26" s="14"/>
      <c r="F26" s="14"/>
      <c r="G26" s="14"/>
    </row>
    <row r="27" spans="1:7" x14ac:dyDescent="0.25">
      <c r="A27" t="s">
        <v>51</v>
      </c>
      <c r="B27" s="14">
        <v>-29925636</v>
      </c>
      <c r="C27" s="14">
        <v>-60245</v>
      </c>
      <c r="D27" s="14">
        <v>-61949756</v>
      </c>
      <c r="E27" s="14">
        <v>-50308008</v>
      </c>
      <c r="F27" s="14">
        <v>-73522859</v>
      </c>
      <c r="G27" s="14">
        <v>-10291307</v>
      </c>
    </row>
    <row r="28" spans="1:7" x14ac:dyDescent="0.25">
      <c r="A28" s="2"/>
      <c r="B28" s="17">
        <f t="shared" ref="B28:G28" si="2">SUM(B27:B27)</f>
        <v>-29925636</v>
      </c>
      <c r="C28" s="17">
        <f t="shared" si="2"/>
        <v>-60245</v>
      </c>
      <c r="D28" s="17">
        <f t="shared" si="2"/>
        <v>-61949756</v>
      </c>
      <c r="E28" s="17">
        <f t="shared" si="2"/>
        <v>-50308008</v>
      </c>
      <c r="F28" s="17">
        <f t="shared" si="2"/>
        <v>-73522859</v>
      </c>
      <c r="G28" s="17">
        <f t="shared" si="2"/>
        <v>-10291307</v>
      </c>
    </row>
    <row r="29" spans="1:7" x14ac:dyDescent="0.25">
      <c r="B29" s="14"/>
      <c r="C29" s="14"/>
      <c r="D29" s="14"/>
      <c r="E29" s="14"/>
      <c r="F29" s="14"/>
      <c r="G29" s="14"/>
    </row>
    <row r="30" spans="1:7" x14ac:dyDescent="0.25">
      <c r="A30" s="2" t="s">
        <v>84</v>
      </c>
      <c r="B30" s="18">
        <f t="shared" ref="B30:G30" si="3">B13+B24+B28</f>
        <v>816953259</v>
      </c>
      <c r="C30" s="18">
        <f t="shared" si="3"/>
        <v>605614118</v>
      </c>
      <c r="D30" s="18">
        <f t="shared" si="3"/>
        <v>278538145</v>
      </c>
      <c r="E30" s="18">
        <f t="shared" si="3"/>
        <v>326563516</v>
      </c>
      <c r="F30" s="18">
        <f t="shared" si="3"/>
        <v>-969601969</v>
      </c>
      <c r="G30" s="18">
        <f t="shared" si="3"/>
        <v>-1385565552</v>
      </c>
    </row>
    <row r="31" spans="1:7" x14ac:dyDescent="0.25">
      <c r="A31" s="39" t="s">
        <v>85</v>
      </c>
      <c r="B31" s="14">
        <v>2785697512</v>
      </c>
      <c r="C31" s="14">
        <v>3602650771</v>
      </c>
      <c r="D31" s="14">
        <v>4208264889</v>
      </c>
      <c r="E31" s="14">
        <v>4486803034</v>
      </c>
      <c r="F31" s="14">
        <v>4813339550</v>
      </c>
      <c r="G31" s="14">
        <v>3843737581</v>
      </c>
    </row>
    <row r="32" spans="1:7" x14ac:dyDescent="0.25">
      <c r="A32" s="37" t="s">
        <v>86</v>
      </c>
      <c r="B32" s="18">
        <f t="shared" ref="B32:G32" si="4">B30+B31</f>
        <v>3602650771</v>
      </c>
      <c r="C32" s="18">
        <f t="shared" si="4"/>
        <v>4208264889</v>
      </c>
      <c r="D32" s="18">
        <f t="shared" si="4"/>
        <v>4486803034</v>
      </c>
      <c r="E32" s="18">
        <f t="shared" si="4"/>
        <v>4813366550</v>
      </c>
      <c r="F32" s="18">
        <f t="shared" si="4"/>
        <v>3843737581</v>
      </c>
      <c r="G32" s="18">
        <f t="shared" si="4"/>
        <v>2458172029</v>
      </c>
    </row>
    <row r="33" spans="1:7" x14ac:dyDescent="0.25">
      <c r="B33" s="2"/>
      <c r="C33" s="2"/>
      <c r="D33" s="2"/>
      <c r="E33" s="2"/>
      <c r="F33" s="2"/>
      <c r="G33" s="2"/>
    </row>
    <row r="35" spans="1:7" x14ac:dyDescent="0.25">
      <c r="A35" s="37" t="s">
        <v>87</v>
      </c>
      <c r="B35" s="9">
        <f>B13/('1'!B49/10)</f>
        <v>1.6753189255565899</v>
      </c>
      <c r="C35" s="9">
        <f>C13/('1'!C49/10)</f>
        <v>8.7814605129599332</v>
      </c>
      <c r="D35" s="9">
        <f>D13/('1'!D49/10)</f>
        <v>-0.74399349142525961</v>
      </c>
      <c r="E35" s="9">
        <f>E13/('1'!E49/10)</f>
        <v>3.44757759033926</v>
      </c>
      <c r="F35" s="9">
        <f>F13/('1'!F49/10)</f>
        <v>6.125727722235383</v>
      </c>
      <c r="G35" s="9">
        <f>G13/('1'!G49/10)</f>
        <v>-0.8173873853506346</v>
      </c>
    </row>
    <row r="36" spans="1:7" x14ac:dyDescent="0.25">
      <c r="A36" s="37" t="s">
        <v>88</v>
      </c>
      <c r="B36">
        <v>22977776</v>
      </c>
      <c r="C36">
        <v>26424442</v>
      </c>
      <c r="D36">
        <v>29066886</v>
      </c>
      <c r="E36">
        <v>30520230</v>
      </c>
      <c r="F36">
        <v>30520230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2020-04-12T14:09:05Z</dcterms:modified>
</cp:coreProperties>
</file>