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0" yWindow="0" windowWidth="8415" windowHeight="747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  <c r="C43" i="3" l="1"/>
  <c r="D43" i="3"/>
  <c r="E43" i="3"/>
  <c r="F43" i="3"/>
  <c r="G43" i="3"/>
  <c r="B43" i="3"/>
  <c r="C42" i="2"/>
  <c r="D42" i="2"/>
  <c r="E42" i="2"/>
  <c r="F42" i="2"/>
  <c r="G42" i="2"/>
  <c r="B42" i="2"/>
  <c r="C55" i="1"/>
  <c r="D55" i="1"/>
  <c r="E55" i="1"/>
  <c r="F55" i="1"/>
  <c r="G55" i="1"/>
  <c r="B55" i="1"/>
  <c r="C6" i="2" l="1"/>
  <c r="D6" i="2"/>
  <c r="E6" i="2"/>
  <c r="E14" i="2" s="1"/>
  <c r="E28" i="2" s="1"/>
  <c r="F6" i="2"/>
  <c r="G6" i="2"/>
  <c r="B6" i="2"/>
  <c r="B38" i="3"/>
  <c r="B32" i="3"/>
  <c r="B21" i="3"/>
  <c r="B17" i="3"/>
  <c r="B39" i="2"/>
  <c r="B34" i="2"/>
  <c r="C34" i="2"/>
  <c r="B27" i="2"/>
  <c r="B13" i="2"/>
  <c r="B14" i="2" s="1"/>
  <c r="B28" i="2" s="1"/>
  <c r="B9" i="1"/>
  <c r="C38" i="3"/>
  <c r="C32" i="3"/>
  <c r="C21" i="3"/>
  <c r="C17" i="3"/>
  <c r="C39" i="2"/>
  <c r="C27" i="2"/>
  <c r="C13" i="2"/>
  <c r="B14" i="1"/>
  <c r="C14" i="1"/>
  <c r="C9" i="1"/>
  <c r="D41" i="3"/>
  <c r="D32" i="3"/>
  <c r="D21" i="3"/>
  <c r="D17" i="3"/>
  <c r="D39" i="2"/>
  <c r="D34" i="2"/>
  <c r="D27" i="2"/>
  <c r="D13" i="2"/>
  <c r="D14" i="2" s="1"/>
  <c r="D14" i="1"/>
  <c r="D9" i="1"/>
  <c r="E38" i="3"/>
  <c r="E32" i="3"/>
  <c r="E22" i="3"/>
  <c r="E42" i="3" s="1"/>
  <c r="E21" i="3"/>
  <c r="E17" i="3"/>
  <c r="E39" i="2"/>
  <c r="E34" i="2"/>
  <c r="E27" i="2"/>
  <c r="E13" i="2"/>
  <c r="E23" i="1"/>
  <c r="E14" i="1"/>
  <c r="E9" i="1"/>
  <c r="G38" i="3"/>
  <c r="G32" i="3"/>
  <c r="G21" i="3"/>
  <c r="G17" i="3"/>
  <c r="C22" i="3" l="1"/>
  <c r="C42" i="3" s="1"/>
  <c r="D22" i="3"/>
  <c r="D42" i="3" s="1"/>
  <c r="G22" i="3"/>
  <c r="G42" i="3" s="1"/>
  <c r="B22" i="3"/>
  <c r="B42" i="3" s="1"/>
  <c r="E39" i="3"/>
  <c r="E41" i="3" s="1"/>
  <c r="D28" i="2"/>
  <c r="D35" i="2" s="1"/>
  <c r="D40" i="2" s="1"/>
  <c r="C14" i="2"/>
  <c r="C28" i="2" s="1"/>
  <c r="C6" i="4" s="1"/>
  <c r="B35" i="2"/>
  <c r="B40" i="2" s="1"/>
  <c r="B6" i="4"/>
  <c r="E35" i="2"/>
  <c r="E40" i="2" s="1"/>
  <c r="E6" i="4"/>
  <c r="C35" i="2"/>
  <c r="C40" i="2" s="1"/>
  <c r="C39" i="3"/>
  <c r="C41" i="3" s="1"/>
  <c r="F38" i="3"/>
  <c r="F32" i="3"/>
  <c r="F22" i="3"/>
  <c r="F42" i="3" s="1"/>
  <c r="F21" i="3"/>
  <c r="F17" i="3"/>
  <c r="F27" i="2"/>
  <c r="F14" i="1"/>
  <c r="F39" i="2"/>
  <c r="F34" i="2"/>
  <c r="F13" i="2"/>
  <c r="B49" i="1"/>
  <c r="C49" i="1"/>
  <c r="D49" i="1"/>
  <c r="E49" i="1"/>
  <c r="F49" i="1"/>
  <c r="B39" i="1"/>
  <c r="B41" i="1" s="1"/>
  <c r="C39" i="1"/>
  <c r="C41" i="1" s="1"/>
  <c r="D39" i="1"/>
  <c r="D41" i="1" s="1"/>
  <c r="E39" i="1"/>
  <c r="E41" i="1" s="1"/>
  <c r="F39" i="1"/>
  <c r="F41" i="1" s="1"/>
  <c r="B23" i="1"/>
  <c r="C23" i="1"/>
  <c r="D23" i="1"/>
  <c r="F23" i="1"/>
  <c r="B19" i="1"/>
  <c r="B27" i="1" s="1"/>
  <c r="C19" i="1"/>
  <c r="C27" i="1" s="1"/>
  <c r="D19" i="1"/>
  <c r="E19" i="1"/>
  <c r="F19" i="1"/>
  <c r="F9" i="1"/>
  <c r="G39" i="2"/>
  <c r="G34" i="2"/>
  <c r="G27" i="2"/>
  <c r="G13" i="2"/>
  <c r="G14" i="2" s="1"/>
  <c r="G28" i="2" s="1"/>
  <c r="G49" i="1"/>
  <c r="G39" i="1"/>
  <c r="G41" i="1" s="1"/>
  <c r="G23" i="1"/>
  <c r="G19" i="1"/>
  <c r="G14" i="1"/>
  <c r="G9" i="1"/>
  <c r="B39" i="3" l="1"/>
  <c r="B41" i="3" s="1"/>
  <c r="G39" i="3"/>
  <c r="G41" i="3" s="1"/>
  <c r="F39" i="3"/>
  <c r="F41" i="3" s="1"/>
  <c r="D6" i="4"/>
  <c r="G35" i="2"/>
  <c r="G40" i="2" s="1"/>
  <c r="G6" i="4"/>
  <c r="D41" i="2"/>
  <c r="D7" i="4"/>
  <c r="C41" i="2"/>
  <c r="C7" i="4"/>
  <c r="B41" i="2"/>
  <c r="B7" i="4"/>
  <c r="E41" i="2"/>
  <c r="E7" i="4"/>
  <c r="C51" i="1"/>
  <c r="C54" i="1" s="1"/>
  <c r="C9" i="4"/>
  <c r="F51" i="1"/>
  <c r="F54" i="1" s="1"/>
  <c r="B51" i="1"/>
  <c r="B54" i="1" s="1"/>
  <c r="B9" i="4"/>
  <c r="C8" i="4"/>
  <c r="C5" i="4"/>
  <c r="E51" i="1"/>
  <c r="E54" i="1" s="1"/>
  <c r="E9" i="4"/>
  <c r="G51" i="1"/>
  <c r="G54" i="1" s="1"/>
  <c r="B5" i="4"/>
  <c r="B8" i="4"/>
  <c r="C52" i="1"/>
  <c r="D51" i="1"/>
  <c r="D54" i="1" s="1"/>
  <c r="D9" i="4"/>
  <c r="G27" i="1"/>
  <c r="B52" i="1"/>
  <c r="D27" i="1"/>
  <c r="E27" i="1"/>
  <c r="F14" i="2"/>
  <c r="F28" i="2" s="1"/>
  <c r="F27" i="1"/>
  <c r="F52" i="1"/>
  <c r="G52" i="1" l="1"/>
  <c r="E52" i="1"/>
  <c r="G41" i="2"/>
  <c r="G7" i="4"/>
  <c r="F35" i="2"/>
  <c r="F40" i="2" s="1"/>
  <c r="F8" i="4" s="1"/>
  <c r="F6" i="4"/>
  <c r="G9" i="4"/>
  <c r="E5" i="4"/>
  <c r="E8" i="4"/>
  <c r="D5" i="4"/>
  <c r="D8" i="4"/>
  <c r="G8" i="4"/>
  <c r="G5" i="4"/>
  <c r="D52" i="1"/>
  <c r="F41" i="2" l="1"/>
  <c r="F7" i="4"/>
  <c r="F9" i="4"/>
  <c r="F5" i="4"/>
</calcChain>
</file>

<file path=xl/sharedStrings.xml><?xml version="1.0" encoding="utf-8"?>
<sst xmlns="http://schemas.openxmlformats.org/spreadsheetml/2006/main" count="122" uniqueCount="116">
  <si>
    <t>In hand</t>
  </si>
  <si>
    <t>Balance with Bangladesh Bank and its agent bank</t>
  </si>
  <si>
    <t>In Bangladesh</t>
  </si>
  <si>
    <t>Outside Bangladesh</t>
  </si>
  <si>
    <t>Money at call and on short notice</t>
  </si>
  <si>
    <t>Gpovernment</t>
  </si>
  <si>
    <t>Ohters</t>
  </si>
  <si>
    <t>Bills purchased and discounted</t>
  </si>
  <si>
    <t>Current  &amp; other accoutns</t>
  </si>
  <si>
    <t>Bills payable</t>
  </si>
  <si>
    <t>Savings acconts</t>
  </si>
  <si>
    <t>Term depsoits</t>
  </si>
  <si>
    <t>Bearer certificate of deposit</t>
  </si>
  <si>
    <t>Other depsoit</t>
  </si>
  <si>
    <t>Paid up capital</t>
  </si>
  <si>
    <t>Statutory reserve</t>
  </si>
  <si>
    <t>Share money deposit</t>
  </si>
  <si>
    <t>Other reserve</t>
  </si>
  <si>
    <t>Retained earning</t>
  </si>
  <si>
    <t>Revaluation reserve</t>
  </si>
  <si>
    <t>Interst paid on deposits ,borrowing etc</t>
  </si>
  <si>
    <t>Investmnet income</t>
  </si>
  <si>
    <t>Fees,commission, exchange &amp; brokerage</t>
  </si>
  <si>
    <t>Other operating income</t>
  </si>
  <si>
    <t>Salaries and other employees benefits</t>
  </si>
  <si>
    <t xml:space="preserve"> Rent ,taxes ,insurance ,electricity  etc</t>
  </si>
  <si>
    <t>Legal expense</t>
  </si>
  <si>
    <t>Postage ,stamp,telecommunication etc</t>
  </si>
  <si>
    <t>Stationery , printing ,advertisements etc</t>
  </si>
  <si>
    <t>Managingdirector's salary &amp; fees</t>
  </si>
  <si>
    <t xml:space="preserve">Director's fees </t>
  </si>
  <si>
    <t>Auditor's fees</t>
  </si>
  <si>
    <t>Cahrges on loans losses</t>
  </si>
  <si>
    <t>Depreciation and repair assets</t>
  </si>
  <si>
    <t>Other expenses</t>
  </si>
  <si>
    <t>General provsions</t>
  </si>
  <si>
    <t>Specific provisions</t>
  </si>
  <si>
    <t>Provision  for diminution in value of investmnet</t>
  </si>
  <si>
    <t>Other provision</t>
  </si>
  <si>
    <t>Current</t>
  </si>
  <si>
    <t>Deferred</t>
  </si>
  <si>
    <t>Interest receipts</t>
  </si>
  <si>
    <t>Interst payments</t>
  </si>
  <si>
    <t>Fees and commission receipts</t>
  </si>
  <si>
    <t>Dividend receipts</t>
  </si>
  <si>
    <t>Cash payments to employess</t>
  </si>
  <si>
    <t>Cash payments to supplies and management expenses</t>
  </si>
  <si>
    <t>income taxes paid</t>
  </si>
  <si>
    <t>Receipts from other operating acitivites</t>
  </si>
  <si>
    <t>payments for other operating actiivites</t>
  </si>
  <si>
    <t>Net laons and advances to customers</t>
  </si>
  <si>
    <t>Loans and deposits from banking and customers</t>
  </si>
  <si>
    <t>Acquisition of fixed assests</t>
  </si>
  <si>
    <t>Disposal of fixed assest</t>
  </si>
  <si>
    <t>Sale of securities</t>
  </si>
  <si>
    <t xml:space="preserve">Investmnet in securities </t>
  </si>
  <si>
    <t xml:space="preserve">Dividend paid </t>
  </si>
  <si>
    <t>Short term loan</t>
  </si>
  <si>
    <t>Interest income</t>
  </si>
  <si>
    <t>Capital gains from slae of listed shares</t>
  </si>
  <si>
    <t>paymnet of employee home loan</t>
  </si>
  <si>
    <t>Investment in prime Finance Capital Management Ltd</t>
  </si>
  <si>
    <t>Payment for financial expenses</t>
  </si>
  <si>
    <t>Investment in PFI securities Ltd</t>
  </si>
  <si>
    <t>Share money deposit receipts</t>
  </si>
  <si>
    <t>Ratio</t>
  </si>
  <si>
    <t>Operating Margin</t>
  </si>
  <si>
    <t>Net Margin</t>
  </si>
  <si>
    <t>Capital to Risk Weighted Assets Ratio</t>
  </si>
  <si>
    <t>As at year end</t>
  </si>
  <si>
    <t>Prime Finance &amp; Investment Limited</t>
  </si>
  <si>
    <t>Property and Assets</t>
  </si>
  <si>
    <t>Cash</t>
  </si>
  <si>
    <t>Balance with Other Banks and Financial Institutions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</si>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</sst>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43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Fill="1"/>
    <xf numFmtId="0" fontId="2" fillId="0" borderId="1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Alignment="1"/>
    <xf numFmtId="0" fontId="3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4" topLeftCell="F41" activePane="bottomRight" state="frozen"/>
      <selection pane="topRight" activeCell="B1" sqref="B1"/>
      <selection pane="bottomLeft" activeCell="A4" sqref="A4"/>
      <selection pane="bottomRight" activeCell="G44" sqref="G44"/>
    </sheetView>
  </sheetViews>
  <sheetFormatPr defaultRowHeight="15" x14ac:dyDescent="0.25"/>
  <cols>
    <col min="1" max="1" width="47.85546875" customWidth="1"/>
    <col min="2" max="7" width="15.28515625" bestFit="1" customWidth="1"/>
  </cols>
  <sheetData>
    <row r="1" spans="1:7" x14ac:dyDescent="0.25">
      <c r="A1" s="1" t="s">
        <v>70</v>
      </c>
    </row>
    <row r="2" spans="1:7" x14ac:dyDescent="0.25">
      <c r="A2" s="1" t="s">
        <v>113</v>
      </c>
    </row>
    <row r="3" spans="1:7" x14ac:dyDescent="0.25">
      <c r="A3" t="s">
        <v>69</v>
      </c>
    </row>
    <row r="4" spans="1:7" x14ac:dyDescent="0.25">
      <c r="A4" s="9"/>
      <c r="B4" s="9">
        <v>2012</v>
      </c>
      <c r="C4" s="9">
        <v>2013</v>
      </c>
      <c r="D4" s="9">
        <v>2014</v>
      </c>
      <c r="E4" s="9">
        <v>2015</v>
      </c>
      <c r="F4" s="9">
        <v>2016</v>
      </c>
      <c r="G4" s="9">
        <v>2017</v>
      </c>
    </row>
    <row r="5" spans="1:7" x14ac:dyDescent="0.25">
      <c r="A5" s="10" t="s">
        <v>71</v>
      </c>
    </row>
    <row r="6" spans="1:7" x14ac:dyDescent="0.25">
      <c r="A6" s="11" t="s">
        <v>72</v>
      </c>
      <c r="B6" s="2"/>
      <c r="C6" s="2"/>
      <c r="D6" s="2"/>
      <c r="E6" s="2"/>
      <c r="F6" s="2"/>
      <c r="G6" s="2"/>
    </row>
    <row r="7" spans="1:7" x14ac:dyDescent="0.25">
      <c r="A7" t="s">
        <v>0</v>
      </c>
      <c r="B7" s="2">
        <v>45000</v>
      </c>
      <c r="C7" s="2">
        <v>45000</v>
      </c>
      <c r="D7" s="2">
        <v>60000</v>
      </c>
      <c r="E7" s="2">
        <v>70971</v>
      </c>
      <c r="F7" s="2">
        <v>81663</v>
      </c>
      <c r="G7" s="2">
        <v>67219</v>
      </c>
    </row>
    <row r="8" spans="1:7" x14ac:dyDescent="0.25">
      <c r="A8" t="s">
        <v>1</v>
      </c>
      <c r="B8" s="2">
        <v>204147495</v>
      </c>
      <c r="C8" s="2">
        <v>117852644</v>
      </c>
      <c r="D8" s="2">
        <v>121840663</v>
      </c>
      <c r="E8" s="2">
        <v>172482807</v>
      </c>
      <c r="F8" s="2">
        <v>146370632</v>
      </c>
      <c r="G8" s="2">
        <v>165517864</v>
      </c>
    </row>
    <row r="9" spans="1:7" x14ac:dyDescent="0.25">
      <c r="A9" s="1"/>
      <c r="B9" s="3">
        <f t="shared" ref="B9:G9" si="0">SUM(B7:B8)</f>
        <v>204192495</v>
      </c>
      <c r="C9" s="3">
        <f t="shared" si="0"/>
        <v>117897644</v>
      </c>
      <c r="D9" s="3">
        <f t="shared" si="0"/>
        <v>121900663</v>
      </c>
      <c r="E9" s="3">
        <f t="shared" si="0"/>
        <v>172553778</v>
      </c>
      <c r="F9" s="3">
        <f t="shared" si="0"/>
        <v>146452295</v>
      </c>
      <c r="G9" s="3">
        <f t="shared" si="0"/>
        <v>165585083</v>
      </c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A11" s="12" t="s">
        <v>73</v>
      </c>
      <c r="B11" s="2"/>
      <c r="C11" s="2"/>
      <c r="D11" s="2"/>
      <c r="E11" s="2"/>
      <c r="F11" s="2"/>
      <c r="G11" s="2"/>
    </row>
    <row r="12" spans="1:7" x14ac:dyDescent="0.25">
      <c r="A12" t="s">
        <v>2</v>
      </c>
      <c r="B12" s="2">
        <v>781230612</v>
      </c>
      <c r="C12" s="2">
        <v>500200526</v>
      </c>
      <c r="D12" s="2">
        <v>577851754</v>
      </c>
      <c r="E12" s="2">
        <v>1313109080</v>
      </c>
      <c r="F12" s="2">
        <v>355478290</v>
      </c>
      <c r="G12" s="2">
        <v>972746274</v>
      </c>
    </row>
    <row r="13" spans="1:7" x14ac:dyDescent="0.25">
      <c r="A13" t="s">
        <v>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 s="1"/>
      <c r="B14" s="3">
        <f t="shared" ref="B14:C14" si="1">SUM(B12:B13)</f>
        <v>781230612</v>
      </c>
      <c r="C14" s="3">
        <f t="shared" si="1"/>
        <v>500200526</v>
      </c>
      <c r="D14" s="3">
        <f>SUM(D12:D13)</f>
        <v>577851754</v>
      </c>
      <c r="E14" s="3">
        <f>SUM(E12:E13)</f>
        <v>1313109080</v>
      </c>
      <c r="F14" s="3">
        <f>SUM(F12:F13)</f>
        <v>355478290</v>
      </c>
      <c r="G14" s="3">
        <f>SUM(G12:G13)</f>
        <v>972746274</v>
      </c>
    </row>
    <row r="15" spans="1:7" x14ac:dyDescent="0.25">
      <c r="A15" s="13" t="s">
        <v>4</v>
      </c>
      <c r="B15" s="2"/>
      <c r="C15" s="2"/>
      <c r="D15" s="2"/>
      <c r="E15" s="2"/>
      <c r="F15" s="2"/>
      <c r="G15" s="2"/>
    </row>
    <row r="16" spans="1:7" x14ac:dyDescent="0.25">
      <c r="A16" s="13" t="s">
        <v>74</v>
      </c>
      <c r="B16" s="2"/>
      <c r="C16" s="2"/>
      <c r="D16" s="2"/>
      <c r="E16" s="2"/>
      <c r="F16" s="2"/>
      <c r="G16" s="2"/>
    </row>
    <row r="17" spans="1:7" x14ac:dyDescent="0.25">
      <c r="A17" t="s">
        <v>5</v>
      </c>
      <c r="B17" s="2"/>
      <c r="C17" s="2"/>
      <c r="D17" s="2">
        <v>0</v>
      </c>
      <c r="E17" s="2">
        <v>0</v>
      </c>
      <c r="F17" s="2">
        <v>0</v>
      </c>
      <c r="G17" s="2">
        <v>0</v>
      </c>
    </row>
    <row r="18" spans="1:7" x14ac:dyDescent="0.25">
      <c r="A18" t="s">
        <v>6</v>
      </c>
      <c r="B18" s="2">
        <v>1193609479</v>
      </c>
      <c r="C18" s="2">
        <v>967560066</v>
      </c>
      <c r="D18" s="2">
        <v>1259607748</v>
      </c>
      <c r="E18" s="2">
        <v>927765138</v>
      </c>
      <c r="F18" s="2">
        <v>893366521</v>
      </c>
      <c r="G18" s="2">
        <v>1196532642</v>
      </c>
    </row>
    <row r="19" spans="1:7" x14ac:dyDescent="0.25">
      <c r="B19" s="3">
        <f t="shared" ref="B19:E19" si="2">SUM(B17:B18)</f>
        <v>1193609479</v>
      </c>
      <c r="C19" s="3">
        <f t="shared" si="2"/>
        <v>967560066</v>
      </c>
      <c r="D19" s="3">
        <f t="shared" si="2"/>
        <v>1259607748</v>
      </c>
      <c r="E19" s="3">
        <f t="shared" si="2"/>
        <v>927765138</v>
      </c>
      <c r="F19" s="3">
        <f>SUM(F17:F18)</f>
        <v>893366521</v>
      </c>
      <c r="G19" s="3">
        <f>SUM(G17:G18)</f>
        <v>1196532642</v>
      </c>
    </row>
    <row r="20" spans="1:7" x14ac:dyDescent="0.25">
      <c r="B20" s="2"/>
      <c r="C20" s="2"/>
      <c r="D20" s="2"/>
      <c r="E20" s="2"/>
      <c r="F20" s="2"/>
      <c r="G20" s="2"/>
    </row>
    <row r="21" spans="1:7" x14ac:dyDescent="0.25">
      <c r="A21" s="13" t="s">
        <v>75</v>
      </c>
      <c r="B21" s="2">
        <v>11433699033</v>
      </c>
      <c r="C21" s="2">
        <v>12901715481</v>
      </c>
      <c r="D21" s="2">
        <v>13443614332</v>
      </c>
      <c r="E21" s="2">
        <v>14362636774</v>
      </c>
      <c r="F21" s="2">
        <v>14800363094</v>
      </c>
      <c r="G21" s="2">
        <v>12213504923</v>
      </c>
    </row>
    <row r="22" spans="1:7" x14ac:dyDescent="0.25">
      <c r="A22" t="s">
        <v>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 s="1"/>
      <c r="B23" s="3">
        <f t="shared" ref="B23:F23" si="3">SUM(B21:B22)</f>
        <v>11433699033</v>
      </c>
      <c r="C23" s="3">
        <f t="shared" si="3"/>
        <v>12901715481</v>
      </c>
      <c r="D23" s="3">
        <f t="shared" si="3"/>
        <v>13443614332</v>
      </c>
      <c r="E23" s="3">
        <f>SUM(E21:E22)</f>
        <v>14362636774</v>
      </c>
      <c r="F23" s="3">
        <f t="shared" si="3"/>
        <v>14800363094</v>
      </c>
      <c r="G23" s="3">
        <f>SUM(G21:G22)</f>
        <v>12213504923</v>
      </c>
    </row>
    <row r="24" spans="1:7" x14ac:dyDescent="0.25">
      <c r="A24" s="11" t="s">
        <v>76</v>
      </c>
      <c r="B24" s="2">
        <v>327619010</v>
      </c>
      <c r="C24" s="2">
        <v>325235741</v>
      </c>
      <c r="D24" s="2">
        <v>361523962</v>
      </c>
      <c r="E24" s="2">
        <v>360314247</v>
      </c>
      <c r="F24" s="2">
        <v>360154552</v>
      </c>
      <c r="G24" s="2">
        <v>350419373</v>
      </c>
    </row>
    <row r="25" spans="1:7" x14ac:dyDescent="0.25">
      <c r="A25" s="11" t="s">
        <v>77</v>
      </c>
      <c r="B25" s="2">
        <v>2079301138</v>
      </c>
      <c r="C25" s="2">
        <v>2527205504</v>
      </c>
      <c r="D25" s="2">
        <v>2702122325</v>
      </c>
      <c r="E25" s="2">
        <v>2637256558</v>
      </c>
      <c r="F25" s="2">
        <v>2358186133</v>
      </c>
      <c r="G25" s="2">
        <v>2098206115</v>
      </c>
    </row>
    <row r="26" spans="1:7" x14ac:dyDescent="0.25">
      <c r="A26" s="11" t="s">
        <v>78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176097907</v>
      </c>
    </row>
    <row r="27" spans="1:7" x14ac:dyDescent="0.25">
      <c r="A27" s="1"/>
      <c r="B27" s="3">
        <f>(B9+B14+B19+B23+B24+B25+B26)+1</f>
        <v>16019651768</v>
      </c>
      <c r="C27" s="3">
        <f>(C9+C14+C19+C23+C24+C25+C26)+1</f>
        <v>17339814963</v>
      </c>
      <c r="D27" s="3">
        <f t="shared" ref="D27:F27" si="4">D9+D14+D19+D23+D24+D25+D26</f>
        <v>18466620784</v>
      </c>
      <c r="E27" s="3">
        <f t="shared" si="4"/>
        <v>19773635575</v>
      </c>
      <c r="F27" s="3">
        <f t="shared" si="4"/>
        <v>18914000885</v>
      </c>
      <c r="G27" s="3">
        <f>G9+G14+G19+G23+G24+G25+G26</f>
        <v>17173092317</v>
      </c>
    </row>
    <row r="28" spans="1:7" x14ac:dyDescent="0.25">
      <c r="B28" s="2"/>
      <c r="C28" s="2"/>
      <c r="D28" s="2"/>
      <c r="E28" s="2"/>
      <c r="F28" s="2"/>
      <c r="G28" s="2"/>
    </row>
    <row r="29" spans="1:7" x14ac:dyDescent="0.25">
      <c r="A29" s="10" t="s">
        <v>79</v>
      </c>
      <c r="B29" s="2"/>
      <c r="C29" s="2"/>
      <c r="D29" s="2"/>
      <c r="E29" s="2"/>
      <c r="F29" s="2"/>
      <c r="G29" s="2"/>
    </row>
    <row r="30" spans="1:7" x14ac:dyDescent="0.25">
      <c r="A30" s="13" t="s">
        <v>80</v>
      </c>
      <c r="B30" s="2"/>
      <c r="C30" s="2"/>
      <c r="D30" s="2"/>
      <c r="E30" s="2"/>
      <c r="F30" s="2"/>
      <c r="G30" s="2"/>
    </row>
    <row r="31" spans="1:7" x14ac:dyDescent="0.25">
      <c r="A31" s="13" t="s">
        <v>81</v>
      </c>
      <c r="B31" s="2">
        <v>2795522546</v>
      </c>
      <c r="C31" s="2">
        <v>2865064682</v>
      </c>
      <c r="D31" s="2">
        <v>3294967451</v>
      </c>
      <c r="E31" s="2">
        <v>3093925014</v>
      </c>
      <c r="F31" s="3">
        <v>3299527828</v>
      </c>
      <c r="G31" s="2">
        <v>2142490132</v>
      </c>
    </row>
    <row r="32" spans="1:7" x14ac:dyDescent="0.25">
      <c r="A32" s="13" t="s">
        <v>82</v>
      </c>
      <c r="B32" s="2"/>
      <c r="C32" s="2"/>
      <c r="D32" s="2"/>
      <c r="E32" s="2"/>
      <c r="F32" s="2"/>
      <c r="G32" s="2"/>
    </row>
    <row r="33" spans="1:7" x14ac:dyDescent="0.25">
      <c r="A33" t="s">
        <v>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1:7" x14ac:dyDescent="0.25">
      <c r="A34" t="s">
        <v>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</row>
    <row r="35" spans="1:7" x14ac:dyDescent="0.25">
      <c r="A35" t="s">
        <v>10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5">
      <c r="A36" t="s">
        <v>11</v>
      </c>
      <c r="B36" s="2">
        <v>5614795490</v>
      </c>
      <c r="C36" s="2">
        <v>6770963595</v>
      </c>
      <c r="D36" s="2">
        <v>7763327204</v>
      </c>
      <c r="E36" s="2">
        <v>9544207157</v>
      </c>
      <c r="F36" s="2">
        <v>9016194779</v>
      </c>
      <c r="G36" s="2">
        <v>8938854327</v>
      </c>
    </row>
    <row r="37" spans="1:7" x14ac:dyDescent="0.25">
      <c r="A37" t="s">
        <v>12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25">
      <c r="A38" t="s">
        <v>13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25">
      <c r="A39" s="1"/>
      <c r="B39" s="3">
        <f t="shared" ref="B39:F39" si="5">SUM(B32:B38)</f>
        <v>5614795490</v>
      </c>
      <c r="C39" s="3">
        <f t="shared" si="5"/>
        <v>6770963595</v>
      </c>
      <c r="D39" s="3">
        <f t="shared" si="5"/>
        <v>7763327204</v>
      </c>
      <c r="E39" s="3">
        <f t="shared" si="5"/>
        <v>9544207157</v>
      </c>
      <c r="F39" s="3">
        <f t="shared" si="5"/>
        <v>9016194779</v>
      </c>
      <c r="G39" s="3">
        <f>SUM(G32:G38)</f>
        <v>8938854327</v>
      </c>
    </row>
    <row r="40" spans="1:7" x14ac:dyDescent="0.25">
      <c r="A40" s="13" t="s">
        <v>83</v>
      </c>
      <c r="B40" s="2">
        <v>2502746513</v>
      </c>
      <c r="C40" s="2">
        <v>2453950050</v>
      </c>
      <c r="D40" s="2">
        <v>2098132097</v>
      </c>
      <c r="E40" s="2">
        <v>2593949865</v>
      </c>
      <c r="F40" s="2">
        <v>3006390533</v>
      </c>
      <c r="G40" s="2">
        <v>2956984196</v>
      </c>
    </row>
    <row r="41" spans="1:7" x14ac:dyDescent="0.25">
      <c r="B41" s="3">
        <f t="shared" ref="B41:F41" si="6">B31+B39+B40</f>
        <v>10913064549</v>
      </c>
      <c r="C41" s="3">
        <f t="shared" si="6"/>
        <v>12089978327</v>
      </c>
      <c r="D41" s="3">
        <f t="shared" si="6"/>
        <v>13156426752</v>
      </c>
      <c r="E41" s="3">
        <f t="shared" si="6"/>
        <v>15232082036</v>
      </c>
      <c r="F41" s="3">
        <f t="shared" si="6"/>
        <v>15322113140</v>
      </c>
      <c r="G41" s="3">
        <f>G31+G39+G40</f>
        <v>14038328655</v>
      </c>
    </row>
    <row r="42" spans="1:7" x14ac:dyDescent="0.25">
      <c r="A42" s="13" t="s">
        <v>84</v>
      </c>
      <c r="B42" s="2"/>
      <c r="C42" s="2"/>
      <c r="D42" s="2"/>
      <c r="E42" s="2"/>
      <c r="F42" s="2"/>
      <c r="G42" s="2"/>
    </row>
    <row r="43" spans="1:7" x14ac:dyDescent="0.25">
      <c r="A43" t="s">
        <v>14</v>
      </c>
      <c r="B43" s="2">
        <v>2274304030</v>
      </c>
      <c r="C43" s="2">
        <v>2729164830</v>
      </c>
      <c r="D43" s="2">
        <v>2729164830</v>
      </c>
      <c r="E43" s="2">
        <v>2729164830</v>
      </c>
      <c r="F43" s="2">
        <v>2729164830</v>
      </c>
      <c r="G43" s="2">
        <v>2729164830</v>
      </c>
    </row>
    <row r="44" spans="1:7" x14ac:dyDescent="0.25">
      <c r="A44" t="s">
        <v>15</v>
      </c>
      <c r="B44" s="2">
        <v>813352812</v>
      </c>
      <c r="C44" s="2">
        <v>851649949</v>
      </c>
      <c r="D44" s="2">
        <v>927108510</v>
      </c>
      <c r="E44" s="2">
        <v>927108510</v>
      </c>
      <c r="F44" s="2">
        <v>927108510</v>
      </c>
      <c r="G44" s="2">
        <v>927108510</v>
      </c>
    </row>
    <row r="45" spans="1:7" x14ac:dyDescent="0.25">
      <c r="A45" t="s">
        <v>16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</row>
    <row r="46" spans="1:7" x14ac:dyDescent="0.25">
      <c r="A46" t="s">
        <v>17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</row>
    <row r="47" spans="1:7" x14ac:dyDescent="0.25">
      <c r="A47" t="s">
        <v>18</v>
      </c>
      <c r="B47" s="2">
        <v>1089800363</v>
      </c>
      <c r="C47" s="2">
        <v>668214189</v>
      </c>
      <c r="D47" s="2">
        <v>616137297</v>
      </c>
      <c r="E47" s="2">
        <v>-142161088</v>
      </c>
      <c r="F47" s="2">
        <v>-1092766302</v>
      </c>
      <c r="G47" s="2">
        <v>-1551843270</v>
      </c>
    </row>
    <row r="48" spans="1:7" x14ac:dyDescent="0.25">
      <c r="A48" t="s">
        <v>19</v>
      </c>
      <c r="B48" s="2">
        <v>221943750</v>
      </c>
      <c r="C48" s="2">
        <v>221943750</v>
      </c>
      <c r="D48" s="2">
        <v>221943750</v>
      </c>
      <c r="E48" s="2">
        <v>221943750</v>
      </c>
      <c r="F48" s="2">
        <v>221943750</v>
      </c>
      <c r="G48" s="2">
        <v>221943750</v>
      </c>
    </row>
    <row r="49" spans="1:7" x14ac:dyDescent="0.25">
      <c r="A49" s="1"/>
      <c r="B49" s="3">
        <f t="shared" ref="B49:G49" si="7">SUM(B43:B48)</f>
        <v>4399400955</v>
      </c>
      <c r="C49" s="3">
        <f t="shared" si="7"/>
        <v>4470972718</v>
      </c>
      <c r="D49" s="3">
        <f t="shared" si="7"/>
        <v>4494354387</v>
      </c>
      <c r="E49" s="3">
        <f t="shared" si="7"/>
        <v>3736056002</v>
      </c>
      <c r="F49" s="3">
        <f t="shared" si="7"/>
        <v>2785450788</v>
      </c>
      <c r="G49" s="3">
        <f t="shared" si="7"/>
        <v>2326373820</v>
      </c>
    </row>
    <row r="50" spans="1:7" x14ac:dyDescent="0.25">
      <c r="A50" s="13" t="s">
        <v>85</v>
      </c>
      <c r="B50" s="2">
        <v>707186264</v>
      </c>
      <c r="C50" s="2">
        <v>778863918</v>
      </c>
      <c r="D50" s="2">
        <v>815839645</v>
      </c>
      <c r="E50" s="2">
        <v>805497537</v>
      </c>
      <c r="F50" s="2">
        <v>806436957</v>
      </c>
      <c r="G50" s="2">
        <v>808389842</v>
      </c>
    </row>
    <row r="51" spans="1:7" s="1" customFormat="1" x14ac:dyDescent="0.25">
      <c r="B51" s="3">
        <f>SUM(B49:B50)</f>
        <v>5106587219</v>
      </c>
      <c r="C51" s="3">
        <f>SUM(C49:C50)+1</f>
        <v>5249836637</v>
      </c>
      <c r="D51" s="3">
        <f>SUM(D49:D50)</f>
        <v>5310194032</v>
      </c>
      <c r="E51" s="3">
        <f>SUM(E49:E50)</f>
        <v>4541553539</v>
      </c>
      <c r="F51" s="3">
        <f>SUM(F49:F50)</f>
        <v>3591887745</v>
      </c>
      <c r="G51" s="3">
        <f>SUM(G49:G50)</f>
        <v>3134763662</v>
      </c>
    </row>
    <row r="52" spans="1:7" x14ac:dyDescent="0.25">
      <c r="A52" s="1"/>
      <c r="B52" s="3">
        <f>B41+B51</f>
        <v>16019651768</v>
      </c>
      <c r="C52" s="3">
        <f>(C41+C51)-1</f>
        <v>17339814963</v>
      </c>
      <c r="D52" s="3">
        <f>D41+D51</f>
        <v>18466620784</v>
      </c>
      <c r="E52" s="3">
        <f>E41+E51</f>
        <v>19773635575</v>
      </c>
      <c r="F52" s="3">
        <f>F41+F51</f>
        <v>18914000885</v>
      </c>
      <c r="G52" s="3">
        <f>G41+G51</f>
        <v>17173092317</v>
      </c>
    </row>
    <row r="53" spans="1:7" x14ac:dyDescent="0.25">
      <c r="A53" s="1"/>
      <c r="B53" s="3"/>
      <c r="C53" s="3"/>
      <c r="D53" s="3"/>
      <c r="E53" s="3"/>
      <c r="F53" s="3"/>
      <c r="G53" s="3"/>
    </row>
    <row r="54" spans="1:7" x14ac:dyDescent="0.25">
      <c r="A54" s="14" t="s">
        <v>86</v>
      </c>
      <c r="B54" s="4">
        <f t="shared" ref="B54:G54" si="8">B51/(B43/10)</f>
        <v>22.453406192135184</v>
      </c>
      <c r="C54" s="4">
        <f t="shared" si="8"/>
        <v>19.236055584814203</v>
      </c>
      <c r="D54" s="4">
        <f t="shared" si="8"/>
        <v>19.457212600823382</v>
      </c>
      <c r="E54" s="4">
        <f t="shared" si="8"/>
        <v>16.640818059347481</v>
      </c>
      <c r="F54" s="4">
        <f t="shared" si="8"/>
        <v>13.161124258661944</v>
      </c>
      <c r="G54" s="4">
        <f t="shared" si="8"/>
        <v>11.486164659391422</v>
      </c>
    </row>
    <row r="55" spans="1:7" x14ac:dyDescent="0.25">
      <c r="A55" s="14" t="s">
        <v>87</v>
      </c>
      <c r="B55" s="15">
        <f>B43/10</f>
        <v>227430403</v>
      </c>
      <c r="C55" s="15">
        <f t="shared" ref="C55:G55" si="9">C43/10</f>
        <v>272916483</v>
      </c>
      <c r="D55" s="15">
        <f t="shared" si="9"/>
        <v>272916483</v>
      </c>
      <c r="E55" s="15">
        <f t="shared" si="9"/>
        <v>272916483</v>
      </c>
      <c r="F55" s="15">
        <f t="shared" si="9"/>
        <v>272916483</v>
      </c>
      <c r="G55" s="15">
        <f t="shared" si="9"/>
        <v>272916483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xSplit="1" ySplit="4" topLeftCell="G32" activePane="bottomRight" state="frozen"/>
      <selection pane="topRight" activeCell="B1" sqref="B1"/>
      <selection pane="bottomLeft" activeCell="A4" sqref="A4"/>
      <selection pane="bottomRight" activeCell="F28" sqref="F28"/>
    </sheetView>
  </sheetViews>
  <sheetFormatPr defaultRowHeight="15" x14ac:dyDescent="0.25"/>
  <cols>
    <col min="1" max="1" width="44.42578125" bestFit="1" customWidth="1"/>
    <col min="2" max="5" width="15" bestFit="1" customWidth="1"/>
    <col min="6" max="6" width="17.7109375" bestFit="1" customWidth="1"/>
    <col min="7" max="7" width="17.7109375" style="2" bestFit="1" customWidth="1"/>
    <col min="13" max="13" width="11.7109375" bestFit="1" customWidth="1"/>
  </cols>
  <sheetData>
    <row r="1" spans="1:7" x14ac:dyDescent="0.25">
      <c r="A1" s="1" t="s">
        <v>70</v>
      </c>
      <c r="G1"/>
    </row>
    <row r="2" spans="1:7" x14ac:dyDescent="0.25">
      <c r="A2" s="1" t="s">
        <v>114</v>
      </c>
      <c r="G2"/>
    </row>
    <row r="3" spans="1:7" x14ac:dyDescent="0.25">
      <c r="A3" t="s">
        <v>69</v>
      </c>
      <c r="G3"/>
    </row>
    <row r="4" spans="1:7" x14ac:dyDescent="0.25">
      <c r="A4" s="9"/>
      <c r="B4" s="9">
        <v>2012</v>
      </c>
      <c r="C4" s="9">
        <v>2013</v>
      </c>
      <c r="D4" s="9">
        <v>2014</v>
      </c>
      <c r="E4" s="9">
        <v>2015</v>
      </c>
      <c r="F4" s="9">
        <v>2016</v>
      </c>
      <c r="G4" s="9">
        <v>2017</v>
      </c>
    </row>
    <row r="5" spans="1:7" x14ac:dyDescent="0.25">
      <c r="A5" s="14" t="s">
        <v>88</v>
      </c>
      <c r="B5" s="9"/>
      <c r="C5" s="9"/>
      <c r="D5" s="9"/>
      <c r="E5" s="9"/>
      <c r="F5" s="9"/>
      <c r="G5" s="9"/>
    </row>
    <row r="6" spans="1:7" s="1" customFormat="1" x14ac:dyDescent="0.25">
      <c r="A6" s="13" t="s">
        <v>89</v>
      </c>
      <c r="B6" s="3">
        <f t="shared" ref="B6:G6" si="0">B7-B8</f>
        <v>124990614</v>
      </c>
      <c r="C6" s="3">
        <f t="shared" si="0"/>
        <v>225068060</v>
      </c>
      <c r="D6" s="3">
        <f t="shared" si="0"/>
        <v>348138824</v>
      </c>
      <c r="E6" s="3">
        <f t="shared" si="0"/>
        <v>45987048</v>
      </c>
      <c r="F6" s="3">
        <f t="shared" si="0"/>
        <v>-157045636</v>
      </c>
      <c r="G6" s="3">
        <f t="shared" si="0"/>
        <v>-292346283</v>
      </c>
    </row>
    <row r="7" spans="1:7" x14ac:dyDescent="0.25">
      <c r="A7" t="s">
        <v>58</v>
      </c>
      <c r="B7" s="2">
        <v>1452480283</v>
      </c>
      <c r="C7" s="2">
        <v>1592214361</v>
      </c>
      <c r="D7" s="2">
        <v>1630592686</v>
      </c>
      <c r="E7" s="2">
        <v>1442666720</v>
      </c>
      <c r="F7" s="2">
        <v>897385356</v>
      </c>
      <c r="G7" s="2">
        <v>709658457</v>
      </c>
    </row>
    <row r="8" spans="1:7" x14ac:dyDescent="0.25">
      <c r="A8" t="s">
        <v>20</v>
      </c>
      <c r="B8" s="2">
        <v>1327489669</v>
      </c>
      <c r="C8" s="2">
        <v>1367146301</v>
      </c>
      <c r="D8" s="2">
        <v>1282453862</v>
      </c>
      <c r="E8" s="2">
        <v>1396679672</v>
      </c>
      <c r="F8" s="2">
        <v>1054430992</v>
      </c>
      <c r="G8" s="2">
        <v>1002004740</v>
      </c>
    </row>
    <row r="9" spans="1:7" x14ac:dyDescent="0.25">
      <c r="B9" s="2"/>
      <c r="C9" s="2"/>
      <c r="D9" s="2"/>
      <c r="E9" s="2"/>
      <c r="F9" s="2"/>
    </row>
    <row r="10" spans="1:7" x14ac:dyDescent="0.25">
      <c r="A10" t="s">
        <v>21</v>
      </c>
      <c r="B10" s="2">
        <v>170315422</v>
      </c>
      <c r="C10" s="2">
        <v>142279733</v>
      </c>
      <c r="D10" s="2">
        <v>246018685</v>
      </c>
      <c r="E10" s="2">
        <v>-386130</v>
      </c>
      <c r="F10" s="2">
        <v>34033029</v>
      </c>
      <c r="G10" s="2">
        <v>198191727</v>
      </c>
    </row>
    <row r="11" spans="1:7" x14ac:dyDescent="0.25">
      <c r="A11" t="s">
        <v>22</v>
      </c>
      <c r="B11" s="2">
        <v>110334181</v>
      </c>
      <c r="C11" s="2">
        <v>98813643</v>
      </c>
      <c r="D11" s="2">
        <v>74654238</v>
      </c>
      <c r="E11" s="2">
        <v>61441038</v>
      </c>
      <c r="F11" s="2">
        <v>31692842</v>
      </c>
      <c r="G11" s="2">
        <v>32335706</v>
      </c>
    </row>
    <row r="12" spans="1:7" x14ac:dyDescent="0.25">
      <c r="A12" t="s">
        <v>23</v>
      </c>
      <c r="B12" s="2">
        <v>235982836</v>
      </c>
      <c r="C12" s="2">
        <v>316301597</v>
      </c>
      <c r="D12" s="2">
        <v>151341316</v>
      </c>
      <c r="E12" s="2">
        <v>58997084</v>
      </c>
      <c r="F12" s="2">
        <v>-293080742</v>
      </c>
      <c r="G12" s="2">
        <v>-44886123</v>
      </c>
    </row>
    <row r="13" spans="1:7" x14ac:dyDescent="0.25">
      <c r="A13" s="1"/>
      <c r="B13" s="3">
        <f t="shared" ref="B13:G13" si="1">SUM(B10:B12)</f>
        <v>516632439</v>
      </c>
      <c r="C13" s="3">
        <f t="shared" si="1"/>
        <v>557394973</v>
      </c>
      <c r="D13" s="3">
        <f t="shared" si="1"/>
        <v>472014239</v>
      </c>
      <c r="E13" s="3">
        <f t="shared" si="1"/>
        <v>120051992</v>
      </c>
      <c r="F13" s="3">
        <f t="shared" si="1"/>
        <v>-227354871</v>
      </c>
      <c r="G13" s="3">
        <f t="shared" si="1"/>
        <v>185641310</v>
      </c>
    </row>
    <row r="14" spans="1:7" x14ac:dyDescent="0.25">
      <c r="A14" s="1"/>
      <c r="B14" s="3">
        <f t="shared" ref="B14:G14" si="2">B6+B13</f>
        <v>641623053</v>
      </c>
      <c r="C14" s="3">
        <f t="shared" si="2"/>
        <v>782463033</v>
      </c>
      <c r="D14" s="3">
        <f t="shared" si="2"/>
        <v>820153063</v>
      </c>
      <c r="E14" s="3">
        <f t="shared" si="2"/>
        <v>166039040</v>
      </c>
      <c r="F14" s="3">
        <f t="shared" si="2"/>
        <v>-384400507</v>
      </c>
      <c r="G14" s="3">
        <f t="shared" si="2"/>
        <v>-106704973</v>
      </c>
    </row>
    <row r="15" spans="1:7" x14ac:dyDescent="0.25">
      <c r="A15" s="14" t="s">
        <v>90</v>
      </c>
      <c r="B15" s="3"/>
      <c r="C15" s="3"/>
      <c r="D15" s="3"/>
      <c r="E15" s="3"/>
      <c r="F15" s="3"/>
      <c r="G15" s="3"/>
    </row>
    <row r="16" spans="1:7" x14ac:dyDescent="0.25">
      <c r="A16" t="s">
        <v>24</v>
      </c>
      <c r="B16" s="2">
        <v>108448962</v>
      </c>
      <c r="C16" s="2">
        <v>136360123</v>
      </c>
      <c r="D16" s="2">
        <v>168475518</v>
      </c>
      <c r="E16" s="2">
        <v>212151371</v>
      </c>
      <c r="F16" s="2">
        <v>177857652</v>
      </c>
      <c r="G16" s="2">
        <v>163800670</v>
      </c>
    </row>
    <row r="17" spans="1:7" x14ac:dyDescent="0.25">
      <c r="A17" t="s">
        <v>25</v>
      </c>
      <c r="B17" s="2">
        <v>11864981</v>
      </c>
      <c r="C17" s="2">
        <v>20258486</v>
      </c>
      <c r="D17" s="2">
        <v>31801594</v>
      </c>
      <c r="E17" s="2">
        <v>33006141</v>
      </c>
      <c r="F17" s="2">
        <v>43807592</v>
      </c>
      <c r="G17" s="2">
        <v>40865185</v>
      </c>
    </row>
    <row r="18" spans="1:7" x14ac:dyDescent="0.25">
      <c r="A18" t="s">
        <v>26</v>
      </c>
      <c r="B18" s="2">
        <v>609476</v>
      </c>
      <c r="C18" s="2">
        <v>2673683</v>
      </c>
      <c r="D18" s="2">
        <v>1197689</v>
      </c>
      <c r="E18" s="2">
        <v>705575</v>
      </c>
      <c r="F18" s="2">
        <v>822077</v>
      </c>
      <c r="G18" s="2">
        <v>10198584</v>
      </c>
    </row>
    <row r="19" spans="1:7" x14ac:dyDescent="0.25">
      <c r="A19" t="s">
        <v>27</v>
      </c>
      <c r="B19" s="2">
        <v>2222448</v>
      </c>
      <c r="C19" s="2">
        <v>3589154</v>
      </c>
      <c r="D19" s="2">
        <v>4094598</v>
      </c>
      <c r="E19" s="2">
        <v>6076318</v>
      </c>
      <c r="F19" s="2">
        <v>3697252</v>
      </c>
      <c r="G19" s="2">
        <v>3700504</v>
      </c>
    </row>
    <row r="20" spans="1:7" x14ac:dyDescent="0.25">
      <c r="A20" t="s">
        <v>28</v>
      </c>
      <c r="B20" s="2">
        <v>8478578</v>
      </c>
      <c r="C20" s="2">
        <v>9352781</v>
      </c>
      <c r="D20" s="2">
        <v>11349052</v>
      </c>
      <c r="E20" s="2">
        <v>7191953</v>
      </c>
      <c r="F20" s="2">
        <v>5409410</v>
      </c>
      <c r="G20" s="2">
        <v>4390042</v>
      </c>
    </row>
    <row r="21" spans="1:7" x14ac:dyDescent="0.25">
      <c r="A21" t="s">
        <v>29</v>
      </c>
      <c r="B21" s="2">
        <v>9600000</v>
      </c>
      <c r="C21" s="2">
        <v>10800000</v>
      </c>
      <c r="D21" s="2">
        <v>13750000</v>
      </c>
      <c r="E21" s="2">
        <v>15000000</v>
      </c>
      <c r="F21" s="2">
        <v>15600000</v>
      </c>
      <c r="G21" s="2">
        <v>15500000</v>
      </c>
    </row>
    <row r="22" spans="1:7" x14ac:dyDescent="0.25">
      <c r="A22" t="s">
        <v>30</v>
      </c>
      <c r="B22" s="2">
        <v>1010000</v>
      </c>
      <c r="C22" s="2">
        <v>1410000</v>
      </c>
      <c r="D22" s="2">
        <v>1185000</v>
      </c>
      <c r="E22" s="2">
        <v>996116</v>
      </c>
      <c r="F22" s="2">
        <v>1120010</v>
      </c>
      <c r="G22" s="2">
        <v>1294228</v>
      </c>
    </row>
    <row r="23" spans="1:7" x14ac:dyDescent="0.25">
      <c r="A23" t="s">
        <v>31</v>
      </c>
      <c r="B23" s="2">
        <v>287500</v>
      </c>
      <c r="C23" s="2">
        <v>345000</v>
      </c>
      <c r="D23" s="2">
        <v>402500</v>
      </c>
      <c r="E23" s="2">
        <v>402500</v>
      </c>
      <c r="F23" s="2">
        <v>402500</v>
      </c>
      <c r="G23" s="2">
        <v>1443250</v>
      </c>
    </row>
    <row r="24" spans="1:7" x14ac:dyDescent="0.25">
      <c r="A24" t="s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25">
      <c r="A25" t="s">
        <v>33</v>
      </c>
      <c r="B25" s="2">
        <v>8367482</v>
      </c>
      <c r="C25" s="2">
        <v>8725190</v>
      </c>
      <c r="D25" s="2">
        <v>14838231</v>
      </c>
      <c r="E25" s="2">
        <v>16619124</v>
      </c>
      <c r="F25" s="2">
        <v>17552083</v>
      </c>
      <c r="G25" s="2">
        <v>17992517</v>
      </c>
    </row>
    <row r="26" spans="1:7" x14ac:dyDescent="0.25">
      <c r="A26" t="s">
        <v>34</v>
      </c>
      <c r="B26" s="2">
        <v>19879496</v>
      </c>
      <c r="C26" s="2">
        <v>20372144</v>
      </c>
      <c r="D26" s="2">
        <v>23567820</v>
      </c>
      <c r="E26" s="2">
        <v>22995531</v>
      </c>
      <c r="F26" s="2">
        <v>23207610</v>
      </c>
      <c r="G26" s="2">
        <v>31066667</v>
      </c>
    </row>
    <row r="27" spans="1:7" x14ac:dyDescent="0.25">
      <c r="A27" s="1"/>
      <c r="B27" s="3">
        <f t="shared" ref="B27:G27" si="3">SUM(B16:B26)</f>
        <v>170768923</v>
      </c>
      <c r="C27" s="3">
        <f t="shared" si="3"/>
        <v>213886561</v>
      </c>
      <c r="D27" s="3">
        <f t="shared" si="3"/>
        <v>270662002</v>
      </c>
      <c r="E27" s="3">
        <f t="shared" si="3"/>
        <v>315144629</v>
      </c>
      <c r="F27" s="3">
        <f t="shared" si="3"/>
        <v>289476186</v>
      </c>
      <c r="G27" s="3">
        <f t="shared" si="3"/>
        <v>290251647</v>
      </c>
    </row>
    <row r="28" spans="1:7" x14ac:dyDescent="0.25">
      <c r="A28" s="14" t="s">
        <v>91</v>
      </c>
      <c r="B28" s="3">
        <f t="shared" ref="B28:G28" si="4">B14-B27</f>
        <v>470854130</v>
      </c>
      <c r="C28" s="3">
        <f t="shared" si="4"/>
        <v>568576472</v>
      </c>
      <c r="D28" s="3">
        <f t="shared" si="4"/>
        <v>549491061</v>
      </c>
      <c r="E28" s="3">
        <f t="shared" si="4"/>
        <v>-149105589</v>
      </c>
      <c r="F28" s="3">
        <f t="shared" si="4"/>
        <v>-673876693</v>
      </c>
      <c r="G28" s="3">
        <f t="shared" si="4"/>
        <v>-396956620</v>
      </c>
    </row>
    <row r="29" spans="1:7" x14ac:dyDescent="0.25">
      <c r="A29" s="11" t="s">
        <v>92</v>
      </c>
      <c r="B29" s="2"/>
      <c r="C29" s="2"/>
      <c r="D29" s="2"/>
      <c r="E29" s="2"/>
      <c r="F29" s="2"/>
    </row>
    <row r="30" spans="1:7" x14ac:dyDescent="0.25">
      <c r="A30" t="s">
        <v>35</v>
      </c>
      <c r="B30" s="2">
        <v>38529899</v>
      </c>
      <c r="C30" s="2">
        <v>-9289051</v>
      </c>
      <c r="D30" s="2">
        <v>23480321</v>
      </c>
      <c r="E30" s="2">
        <v>49692252</v>
      </c>
      <c r="F30" s="2">
        <v>-672751</v>
      </c>
      <c r="G30" s="2">
        <v>-89670138</v>
      </c>
    </row>
    <row r="31" spans="1:7" x14ac:dyDescent="0.25">
      <c r="A31" t="s">
        <v>36</v>
      </c>
      <c r="B31" s="2">
        <v>62825574</v>
      </c>
      <c r="C31" s="2">
        <v>99721181</v>
      </c>
      <c r="D31" s="2">
        <v>23727149</v>
      </c>
      <c r="E31" s="2">
        <v>192703013</v>
      </c>
      <c r="F31" s="2">
        <v>270789682</v>
      </c>
      <c r="G31" s="2">
        <v>117540571</v>
      </c>
    </row>
    <row r="32" spans="1:7" x14ac:dyDescent="0.25">
      <c r="A32" t="s">
        <v>37</v>
      </c>
      <c r="B32" s="2">
        <v>-43582153</v>
      </c>
      <c r="C32" s="2">
        <v>8952786</v>
      </c>
      <c r="D32" s="2">
        <v>9361159</v>
      </c>
      <c r="E32" s="2">
        <v>28155594</v>
      </c>
      <c r="F32" s="2">
        <v>-32040794</v>
      </c>
      <c r="G32" s="2">
        <v>18080021</v>
      </c>
    </row>
    <row r="33" spans="1:7" x14ac:dyDescent="0.25">
      <c r="A33" t="s">
        <v>38</v>
      </c>
      <c r="B33" s="2">
        <v>0</v>
      </c>
      <c r="C33" s="2">
        <v>0</v>
      </c>
      <c r="D33" s="2">
        <v>0</v>
      </c>
      <c r="E33" s="2">
        <v>0</v>
      </c>
      <c r="F33" s="2">
        <v>28388000</v>
      </c>
      <c r="G33" s="2">
        <v>5988000</v>
      </c>
    </row>
    <row r="34" spans="1:7" x14ac:dyDescent="0.25">
      <c r="A34" s="1"/>
      <c r="B34" s="3">
        <f>SUM(B30:B33)</f>
        <v>57773320</v>
      </c>
      <c r="C34" s="3">
        <f>SUM(C30:C33)</f>
        <v>99384916</v>
      </c>
      <c r="D34" s="3">
        <f>SUM(D30:D33)</f>
        <v>56568629</v>
      </c>
      <c r="E34" s="3">
        <f>SUM(E30:E33)+1</f>
        <v>270550860</v>
      </c>
      <c r="F34" s="3">
        <f>SUM(F30:F33)+1</f>
        <v>266464138</v>
      </c>
      <c r="G34" s="3">
        <f>SUM(G30:G33)</f>
        <v>51938454</v>
      </c>
    </row>
    <row r="35" spans="1:7" x14ac:dyDescent="0.25">
      <c r="A35" s="14" t="s">
        <v>93</v>
      </c>
      <c r="B35" s="3">
        <f t="shared" ref="B35:G35" si="5">B28-B34</f>
        <v>413080810</v>
      </c>
      <c r="C35" s="3">
        <f t="shared" si="5"/>
        <v>469191556</v>
      </c>
      <c r="D35" s="3">
        <f t="shared" si="5"/>
        <v>492922432</v>
      </c>
      <c r="E35" s="3">
        <f t="shared" si="5"/>
        <v>-419656449</v>
      </c>
      <c r="F35" s="3">
        <f t="shared" si="5"/>
        <v>-940340831</v>
      </c>
      <c r="G35" s="3">
        <f t="shared" si="5"/>
        <v>-448895074</v>
      </c>
    </row>
    <row r="36" spans="1:7" x14ac:dyDescent="0.25">
      <c r="A36" s="14" t="s">
        <v>94</v>
      </c>
      <c r="B36" s="2"/>
      <c r="C36" s="2"/>
      <c r="D36" s="2"/>
      <c r="E36" s="2"/>
      <c r="F36" s="2"/>
    </row>
    <row r="37" spans="1:7" x14ac:dyDescent="0.25">
      <c r="A37" t="s">
        <v>39</v>
      </c>
      <c r="B37" s="2">
        <v>112931394</v>
      </c>
      <c r="C37" s="2">
        <v>98588273</v>
      </c>
      <c r="D37" s="2">
        <v>28403027</v>
      </c>
      <c r="E37" s="2">
        <v>7887337</v>
      </c>
      <c r="F37" s="2">
        <v>11262164</v>
      </c>
      <c r="G37" s="2">
        <v>11725300</v>
      </c>
    </row>
    <row r="38" spans="1:7" x14ac:dyDescent="0.25">
      <c r="A38" t="s">
        <v>40</v>
      </c>
      <c r="B38" s="2">
        <v>-40811</v>
      </c>
      <c r="C38" s="2">
        <v>-76538</v>
      </c>
      <c r="D38" s="2">
        <v>-5212715</v>
      </c>
      <c r="E38" s="2">
        <v>-48896</v>
      </c>
      <c r="F38" s="2">
        <v>-1937200</v>
      </c>
      <c r="G38" s="2">
        <v>-3496291</v>
      </c>
    </row>
    <row r="39" spans="1:7" x14ac:dyDescent="0.25">
      <c r="B39" s="3">
        <f t="shared" ref="B39:G39" si="6">SUM(B37:B38)</f>
        <v>112890583</v>
      </c>
      <c r="C39" s="3">
        <f t="shared" si="6"/>
        <v>98511735</v>
      </c>
      <c r="D39" s="3">
        <f t="shared" si="6"/>
        <v>23190312</v>
      </c>
      <c r="E39" s="3">
        <f t="shared" si="6"/>
        <v>7838441</v>
      </c>
      <c r="F39" s="3">
        <f t="shared" si="6"/>
        <v>9324964</v>
      </c>
      <c r="G39" s="3">
        <f t="shared" si="6"/>
        <v>8229009</v>
      </c>
    </row>
    <row r="40" spans="1:7" x14ac:dyDescent="0.25">
      <c r="A40" s="1" t="s">
        <v>95</v>
      </c>
      <c r="B40" s="3">
        <f>(B35-B39)</f>
        <v>300190227</v>
      </c>
      <c r="C40" s="3">
        <f t="shared" ref="C40:E40" si="7">(C35-C39)+1</f>
        <v>370679822</v>
      </c>
      <c r="D40" s="3">
        <f>(D35-D39)</f>
        <v>469732120</v>
      </c>
      <c r="E40" s="3">
        <f t="shared" si="7"/>
        <v>-427494889</v>
      </c>
      <c r="F40" s="3">
        <f>(F35-F39)+1</f>
        <v>-949665794</v>
      </c>
      <c r="G40" s="3">
        <f>G35-G39</f>
        <v>-457124083</v>
      </c>
    </row>
    <row r="41" spans="1:7" x14ac:dyDescent="0.25">
      <c r="A41" s="16" t="s">
        <v>96</v>
      </c>
      <c r="B41" s="6">
        <f>B40/('1'!B43/10)</f>
        <v>1.3199212727948251</v>
      </c>
      <c r="C41" s="6">
        <f>C40/('1'!C43/10)</f>
        <v>1.3582170557283637</v>
      </c>
      <c r="D41" s="6">
        <f>D40/('1'!D43/10)</f>
        <v>1.7211570178412419</v>
      </c>
      <c r="E41" s="6">
        <f>E40/('1'!E43/10)</f>
        <v>-1.5663945405598678</v>
      </c>
      <c r="F41" s="6">
        <f>F40/('1'!F43/10)</f>
        <v>-3.479693800685538</v>
      </c>
      <c r="G41" s="4">
        <f>G40/('1'!G43/10)</f>
        <v>-1.6749595992705211</v>
      </c>
    </row>
    <row r="42" spans="1:7" x14ac:dyDescent="0.25">
      <c r="A42" s="16" t="s">
        <v>97</v>
      </c>
      <c r="B42" s="3">
        <f>'1'!B43/10</f>
        <v>227430403</v>
      </c>
      <c r="C42" s="3">
        <f>'1'!C43/10</f>
        <v>272916483</v>
      </c>
      <c r="D42" s="3">
        <f>'1'!D43/10</f>
        <v>272916483</v>
      </c>
      <c r="E42" s="3">
        <f>'1'!E43/10</f>
        <v>272916483</v>
      </c>
      <c r="F42" s="3">
        <f>'1'!F43/10</f>
        <v>272916483</v>
      </c>
      <c r="G42" s="3">
        <f>'1'!G43/10</f>
        <v>272916483</v>
      </c>
    </row>
    <row r="43" spans="1:7" x14ac:dyDescent="0.25">
      <c r="B4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pane xSplit="1" ySplit="4" topLeftCell="G32" activePane="bottomRight" state="frozen"/>
      <selection pane="topRight" activeCell="B1" sqref="B1"/>
      <selection pane="bottomLeft" activeCell="A4" sqref="A4"/>
      <selection pane="bottomRight" activeCell="G10" sqref="G10"/>
    </sheetView>
  </sheetViews>
  <sheetFormatPr defaultRowHeight="15" x14ac:dyDescent="0.25"/>
  <cols>
    <col min="1" max="1" width="48" customWidth="1"/>
    <col min="2" max="5" width="15" bestFit="1" customWidth="1"/>
    <col min="6" max="6" width="16.85546875" bestFit="1" customWidth="1"/>
    <col min="7" max="7" width="15" bestFit="1" customWidth="1"/>
  </cols>
  <sheetData>
    <row r="1" spans="1:7" x14ac:dyDescent="0.25">
      <c r="A1" s="1" t="s">
        <v>70</v>
      </c>
    </row>
    <row r="2" spans="1:7" x14ac:dyDescent="0.25">
      <c r="A2" s="1" t="s">
        <v>115</v>
      </c>
    </row>
    <row r="3" spans="1:7" x14ac:dyDescent="0.25">
      <c r="A3" t="s">
        <v>69</v>
      </c>
    </row>
    <row r="4" spans="1:7" x14ac:dyDescent="0.25">
      <c r="A4" s="9"/>
      <c r="B4" s="9">
        <v>2012</v>
      </c>
      <c r="C4" s="9">
        <v>2013</v>
      </c>
      <c r="D4" s="9">
        <v>2014</v>
      </c>
      <c r="E4" s="9">
        <v>2015</v>
      </c>
      <c r="F4" s="9">
        <v>2016</v>
      </c>
      <c r="G4" s="9">
        <v>2017</v>
      </c>
    </row>
    <row r="5" spans="1:7" x14ac:dyDescent="0.25">
      <c r="A5" s="14" t="s">
        <v>98</v>
      </c>
    </row>
    <row r="6" spans="1:7" x14ac:dyDescent="0.25">
      <c r="A6" s="11" t="s">
        <v>99</v>
      </c>
    </row>
    <row r="7" spans="1:7" x14ac:dyDescent="0.25">
      <c r="A7" t="s">
        <v>41</v>
      </c>
      <c r="B7" s="2">
        <v>1290624479</v>
      </c>
      <c r="C7" s="2">
        <v>1952129598</v>
      </c>
      <c r="D7" s="2">
        <v>1300432161</v>
      </c>
      <c r="E7" s="2">
        <v>1549800416</v>
      </c>
      <c r="F7" s="2">
        <v>1083583202</v>
      </c>
      <c r="G7" s="2">
        <v>575587819</v>
      </c>
    </row>
    <row r="8" spans="1:7" x14ac:dyDescent="0.25">
      <c r="A8" t="s">
        <v>42</v>
      </c>
      <c r="B8" s="2">
        <v>-1035081223</v>
      </c>
      <c r="C8" s="2">
        <v>-1022192955</v>
      </c>
      <c r="D8" s="2">
        <v>-876787909</v>
      </c>
      <c r="E8" s="2">
        <v>-1133031224</v>
      </c>
      <c r="F8" s="2">
        <v>-878324345</v>
      </c>
      <c r="G8" s="2">
        <v>-897550786</v>
      </c>
    </row>
    <row r="9" spans="1:7" x14ac:dyDescent="0.25">
      <c r="A9" t="s">
        <v>43</v>
      </c>
      <c r="B9" s="2">
        <v>15328078</v>
      </c>
      <c r="C9" s="2">
        <v>13869048</v>
      </c>
      <c r="D9" s="2">
        <v>13430774</v>
      </c>
      <c r="E9" s="2">
        <v>11081672</v>
      </c>
      <c r="F9" s="2">
        <v>11099721</v>
      </c>
      <c r="G9" s="2">
        <v>6443027</v>
      </c>
    </row>
    <row r="10" spans="1:7" x14ac:dyDescent="0.25">
      <c r="A10" t="s">
        <v>44</v>
      </c>
      <c r="B10" s="2">
        <v>169853565</v>
      </c>
      <c r="C10" s="2">
        <v>28947868</v>
      </c>
      <c r="D10" s="2">
        <v>15242715</v>
      </c>
      <c r="E10" s="2">
        <v>34387785</v>
      </c>
      <c r="F10" s="2">
        <v>24624587</v>
      </c>
      <c r="G10" s="2">
        <v>17269321</v>
      </c>
    </row>
    <row r="11" spans="1:7" x14ac:dyDescent="0.25">
      <c r="A11" t="s">
        <v>59</v>
      </c>
      <c r="B11" s="2">
        <v>93254230</v>
      </c>
      <c r="C11" s="2">
        <v>30736319</v>
      </c>
      <c r="D11" s="2">
        <v>121731152</v>
      </c>
      <c r="E11" s="2">
        <v>-48978425</v>
      </c>
      <c r="F11" s="2">
        <v>-8944134</v>
      </c>
      <c r="G11" s="2">
        <v>0</v>
      </c>
    </row>
    <row r="12" spans="1:7" x14ac:dyDescent="0.25">
      <c r="A12" t="s">
        <v>45</v>
      </c>
      <c r="B12" s="2">
        <v>-48580224</v>
      </c>
      <c r="C12" s="2">
        <v>-50980763</v>
      </c>
      <c r="D12" s="2">
        <v>-111567188</v>
      </c>
      <c r="E12" s="2">
        <v>-194902578</v>
      </c>
      <c r="F12" s="2">
        <v>-158496390</v>
      </c>
      <c r="G12" s="2">
        <v>-159342723</v>
      </c>
    </row>
    <row r="13" spans="1:7" x14ac:dyDescent="0.25">
      <c r="A13" t="s">
        <v>46</v>
      </c>
      <c r="B13" s="2">
        <v>-153438912</v>
      </c>
      <c r="C13" s="2">
        <v>-181223456</v>
      </c>
      <c r="D13" s="2">
        <v>-136556909</v>
      </c>
      <c r="E13" s="2">
        <v>-90375975</v>
      </c>
      <c r="F13" s="2">
        <v>-86396633</v>
      </c>
      <c r="G13" s="2">
        <v>-70216986</v>
      </c>
    </row>
    <row r="14" spans="1:7" x14ac:dyDescent="0.25">
      <c r="A14" t="s">
        <v>47</v>
      </c>
      <c r="B14" s="2">
        <v>-191999598</v>
      </c>
      <c r="C14" s="2">
        <v>-235733355</v>
      </c>
      <c r="D14" s="2">
        <v>-93765116</v>
      </c>
      <c r="E14" s="2">
        <v>-14447171</v>
      </c>
      <c r="F14" s="2">
        <v>-15282352</v>
      </c>
      <c r="G14" s="2">
        <v>-8869362</v>
      </c>
    </row>
    <row r="15" spans="1:7" x14ac:dyDescent="0.25">
      <c r="A15" t="s">
        <v>48</v>
      </c>
      <c r="B15" s="2">
        <v>552041256</v>
      </c>
      <c r="C15" s="2">
        <v>354655920</v>
      </c>
      <c r="D15" s="2">
        <v>139115691</v>
      </c>
      <c r="E15" s="2">
        <v>120537008</v>
      </c>
      <c r="F15" s="2">
        <v>87513841</v>
      </c>
      <c r="G15" s="2">
        <v>46799830</v>
      </c>
    </row>
    <row r="16" spans="1:7" x14ac:dyDescent="0.25">
      <c r="A16" t="s">
        <v>49</v>
      </c>
      <c r="B16" s="2">
        <v>-1601250</v>
      </c>
      <c r="C16" s="2">
        <v>-6350414</v>
      </c>
      <c r="D16" s="2">
        <v>-4914766</v>
      </c>
      <c r="E16" s="2">
        <v>-18429799</v>
      </c>
      <c r="F16" s="2">
        <v>-2859866</v>
      </c>
      <c r="G16" s="2">
        <v>9846959</v>
      </c>
    </row>
    <row r="17" spans="1:7" x14ac:dyDescent="0.25">
      <c r="A17" s="1"/>
      <c r="B17" s="3">
        <f t="shared" ref="B17:G17" si="0">SUM(B7:B16)</f>
        <v>690400401</v>
      </c>
      <c r="C17" s="3">
        <f t="shared" si="0"/>
        <v>883857810</v>
      </c>
      <c r="D17" s="3">
        <f t="shared" si="0"/>
        <v>366360605</v>
      </c>
      <c r="E17" s="3">
        <f t="shared" si="0"/>
        <v>215641709</v>
      </c>
      <c r="F17" s="3">
        <f t="shared" si="0"/>
        <v>56517631</v>
      </c>
      <c r="G17" s="3">
        <f t="shared" si="0"/>
        <v>-480032901</v>
      </c>
    </row>
    <row r="18" spans="1:7" x14ac:dyDescent="0.25">
      <c r="A18" s="13" t="s">
        <v>100</v>
      </c>
      <c r="B18" s="2"/>
      <c r="C18" s="2"/>
      <c r="D18" s="2"/>
      <c r="E18" s="2"/>
      <c r="F18" s="2"/>
      <c r="G18" s="2"/>
    </row>
    <row r="19" spans="1:7" x14ac:dyDescent="0.25">
      <c r="A19" t="s">
        <v>50</v>
      </c>
      <c r="B19" s="2">
        <v>-856166743</v>
      </c>
      <c r="C19" s="2">
        <v>-1516113588</v>
      </c>
      <c r="D19" s="2">
        <v>-181891909</v>
      </c>
      <c r="E19" s="2">
        <v>-619670329</v>
      </c>
      <c r="F19" s="2">
        <v>-626146631</v>
      </c>
      <c r="G19" s="2">
        <v>2446762575</v>
      </c>
    </row>
    <row r="20" spans="1:7" x14ac:dyDescent="0.25">
      <c r="A20" t="s">
        <v>51</v>
      </c>
      <c r="B20" s="2">
        <v>347247970</v>
      </c>
      <c r="C20" s="2">
        <v>854105788</v>
      </c>
      <c r="D20" s="2">
        <v>541333858</v>
      </c>
      <c r="E20" s="2">
        <v>1390765595</v>
      </c>
      <c r="F20" s="2">
        <v>-341601344</v>
      </c>
      <c r="G20" s="2">
        <v>-1075217541</v>
      </c>
    </row>
    <row r="21" spans="1:7" x14ac:dyDescent="0.25">
      <c r="A21" s="1"/>
      <c r="B21" s="3">
        <f t="shared" ref="B21:G21" si="1">SUM(B19:B20)</f>
        <v>-508918773</v>
      </c>
      <c r="C21" s="3">
        <f t="shared" si="1"/>
        <v>-662007800</v>
      </c>
      <c r="D21" s="3">
        <f t="shared" si="1"/>
        <v>359441949</v>
      </c>
      <c r="E21" s="3">
        <f t="shared" si="1"/>
        <v>771095266</v>
      </c>
      <c r="F21" s="3">
        <f t="shared" si="1"/>
        <v>-967747975</v>
      </c>
      <c r="G21" s="3">
        <f t="shared" si="1"/>
        <v>1371545034</v>
      </c>
    </row>
    <row r="22" spans="1:7" x14ac:dyDescent="0.25">
      <c r="B22" s="3">
        <f t="shared" ref="B22:G22" si="2">B17+B21</f>
        <v>181481628</v>
      </c>
      <c r="C22" s="3">
        <f t="shared" si="2"/>
        <v>221850010</v>
      </c>
      <c r="D22" s="3">
        <f t="shared" si="2"/>
        <v>725802554</v>
      </c>
      <c r="E22" s="3">
        <f t="shared" si="2"/>
        <v>986736975</v>
      </c>
      <c r="F22" s="3">
        <f t="shared" si="2"/>
        <v>-911230344</v>
      </c>
      <c r="G22" s="3">
        <f t="shared" si="2"/>
        <v>891512133</v>
      </c>
    </row>
    <row r="23" spans="1:7" x14ac:dyDescent="0.25">
      <c r="B23" s="2"/>
      <c r="C23" s="2"/>
      <c r="D23" s="2"/>
      <c r="E23" s="2"/>
      <c r="F23" s="2"/>
      <c r="G23" s="2"/>
    </row>
    <row r="24" spans="1:7" x14ac:dyDescent="0.25">
      <c r="A24" s="14" t="s">
        <v>101</v>
      </c>
      <c r="B24" s="2"/>
      <c r="C24" s="2"/>
      <c r="D24" s="2"/>
      <c r="E24" s="2"/>
      <c r="F24" s="2"/>
      <c r="G24" s="2"/>
    </row>
    <row r="25" spans="1:7" x14ac:dyDescent="0.25">
      <c r="A25" t="s">
        <v>52</v>
      </c>
      <c r="B25" s="2">
        <v>-8332580</v>
      </c>
      <c r="C25" s="2">
        <v>-6876014</v>
      </c>
      <c r="D25" s="2">
        <v>-37643526</v>
      </c>
      <c r="E25" s="2">
        <v>-53146360</v>
      </c>
      <c r="F25" s="2">
        <v>-14672241</v>
      </c>
      <c r="G25" s="2">
        <v>-8653263</v>
      </c>
    </row>
    <row r="26" spans="1:7" x14ac:dyDescent="0.25">
      <c r="A26" t="s">
        <v>53</v>
      </c>
      <c r="B26" s="2">
        <v>0</v>
      </c>
      <c r="C26" s="2">
        <v>2732089</v>
      </c>
      <c r="D26" s="2">
        <v>1890155</v>
      </c>
      <c r="E26" s="2">
        <v>125000</v>
      </c>
      <c r="F26" s="2">
        <v>350000</v>
      </c>
      <c r="G26" s="2">
        <v>0</v>
      </c>
    </row>
    <row r="27" spans="1:7" x14ac:dyDescent="0.25">
      <c r="A27" t="s">
        <v>60</v>
      </c>
      <c r="B27" s="2">
        <v>-21650000</v>
      </c>
      <c r="C27" s="2">
        <v>-24919283</v>
      </c>
      <c r="D27" s="2"/>
      <c r="E27" s="2"/>
      <c r="F27" s="2"/>
      <c r="G27" s="2"/>
    </row>
    <row r="28" spans="1:7" x14ac:dyDescent="0.25">
      <c r="A28" t="s">
        <v>54</v>
      </c>
      <c r="B28" s="2">
        <v>1035675084</v>
      </c>
      <c r="C28" s="2">
        <v>1095806114</v>
      </c>
      <c r="D28" s="2">
        <v>1353544359</v>
      </c>
      <c r="E28" s="2">
        <v>2212777811</v>
      </c>
      <c r="F28" s="2">
        <v>671699826</v>
      </c>
      <c r="G28" s="2">
        <v>909028336</v>
      </c>
    </row>
    <row r="29" spans="1:7" x14ac:dyDescent="0.25">
      <c r="A29" t="s">
        <v>61</v>
      </c>
      <c r="B29" s="2">
        <v>-19393947</v>
      </c>
      <c r="C29" s="2">
        <v>249942708</v>
      </c>
      <c r="D29" s="2"/>
      <c r="E29" s="2"/>
      <c r="F29" s="2"/>
      <c r="G29" s="2"/>
    </row>
    <row r="30" spans="1:7" x14ac:dyDescent="0.25">
      <c r="A30" t="s">
        <v>63</v>
      </c>
      <c r="B30" s="2">
        <v>10000000</v>
      </c>
      <c r="C30" s="2"/>
      <c r="D30" s="2"/>
      <c r="E30" s="2"/>
      <c r="F30" s="2"/>
      <c r="G30" s="2"/>
    </row>
    <row r="31" spans="1:7" x14ac:dyDescent="0.25">
      <c r="A31" t="s">
        <v>55</v>
      </c>
      <c r="B31" s="2">
        <v>-884988957</v>
      </c>
      <c r="C31" s="2">
        <v>-1971691670</v>
      </c>
      <c r="D31" s="2">
        <v>-1639376149</v>
      </c>
      <c r="E31" s="2">
        <v>-1867490969</v>
      </c>
      <c r="F31" s="2">
        <v>-650239899</v>
      </c>
      <c r="G31" s="2">
        <v>-1008905452</v>
      </c>
    </row>
    <row r="32" spans="1:7" x14ac:dyDescent="0.25">
      <c r="A32" s="1"/>
      <c r="B32" s="3">
        <f t="shared" ref="B32:G32" si="3">SUM(B25:B31)</f>
        <v>111309600</v>
      </c>
      <c r="C32" s="3">
        <f t="shared" si="3"/>
        <v>-655006056</v>
      </c>
      <c r="D32" s="3">
        <f t="shared" si="3"/>
        <v>-321585161</v>
      </c>
      <c r="E32" s="3">
        <f t="shared" si="3"/>
        <v>292265482</v>
      </c>
      <c r="F32" s="3">
        <f t="shared" si="3"/>
        <v>7137686</v>
      </c>
      <c r="G32" s="3">
        <f t="shared" si="3"/>
        <v>-108530379</v>
      </c>
    </row>
    <row r="33" spans="1:7" x14ac:dyDescent="0.25">
      <c r="A33" s="14" t="s">
        <v>102</v>
      </c>
      <c r="B33" s="2"/>
      <c r="C33" s="2"/>
      <c r="D33" s="2"/>
      <c r="E33" s="2"/>
      <c r="F33" s="2"/>
      <c r="G33" s="2"/>
    </row>
    <row r="34" spans="1:7" x14ac:dyDescent="0.25">
      <c r="A34" t="s">
        <v>56</v>
      </c>
      <c r="B34" s="2">
        <v>-250000000</v>
      </c>
      <c r="C34" s="2">
        <v>-227430404</v>
      </c>
      <c r="D34" s="2">
        <v>-409374725</v>
      </c>
      <c r="E34" s="2">
        <v>-341145604</v>
      </c>
      <c r="F34" s="2">
        <v>0</v>
      </c>
      <c r="G34" s="2"/>
    </row>
    <row r="35" spans="1:7" x14ac:dyDescent="0.25">
      <c r="A35" t="s">
        <v>64</v>
      </c>
      <c r="B35" s="2">
        <v>222000000</v>
      </c>
      <c r="C35" s="2"/>
      <c r="D35" s="2"/>
      <c r="E35" s="2"/>
      <c r="F35" s="2"/>
      <c r="G35" s="2"/>
    </row>
    <row r="36" spans="1:7" x14ac:dyDescent="0.25">
      <c r="A36" t="s">
        <v>62</v>
      </c>
      <c r="B36" s="2">
        <v>-33654208</v>
      </c>
      <c r="C36" s="2">
        <v>-53376313</v>
      </c>
      <c r="D36" s="2"/>
      <c r="E36" s="2"/>
      <c r="F36" s="2"/>
      <c r="G36" s="2"/>
    </row>
    <row r="37" spans="1:7" x14ac:dyDescent="0.25">
      <c r="A37" t="s">
        <v>57</v>
      </c>
      <c r="B37" s="2">
        <v>150000000</v>
      </c>
      <c r="C37" s="2">
        <v>346637826</v>
      </c>
      <c r="D37" s="2">
        <v>86811579</v>
      </c>
      <c r="E37" s="2">
        <v>-151946412</v>
      </c>
      <c r="F37" s="2">
        <v>-79639615</v>
      </c>
      <c r="G37" s="2">
        <v>-146571982</v>
      </c>
    </row>
    <row r="38" spans="1:7" x14ac:dyDescent="0.25">
      <c r="A38" s="1"/>
      <c r="B38" s="3">
        <f t="shared" ref="B38:G38" si="4">SUM(B34:B37)</f>
        <v>88345792</v>
      </c>
      <c r="C38" s="3">
        <f t="shared" si="4"/>
        <v>65831109</v>
      </c>
      <c r="D38" s="3">
        <f>SUM(D34:D37)</f>
        <v>-322563146</v>
      </c>
      <c r="E38" s="3">
        <f t="shared" si="4"/>
        <v>-493092016</v>
      </c>
      <c r="F38" s="3">
        <f t="shared" si="4"/>
        <v>-79639615</v>
      </c>
      <c r="G38" s="3">
        <f t="shared" si="4"/>
        <v>-146571982</v>
      </c>
    </row>
    <row r="39" spans="1:7" s="1" customFormat="1" x14ac:dyDescent="0.25">
      <c r="A39" s="14" t="s">
        <v>103</v>
      </c>
      <c r="B39" s="3">
        <f>B22+B32+B38</f>
        <v>381137020</v>
      </c>
      <c r="C39" s="3">
        <f>C22+C32+C38</f>
        <v>-367324937</v>
      </c>
      <c r="D39" s="3">
        <v>81654247</v>
      </c>
      <c r="E39" s="3">
        <f>E22+E32+E38</f>
        <v>785910441</v>
      </c>
      <c r="F39" s="3">
        <f>F22+F32+F38</f>
        <v>-983732273</v>
      </c>
      <c r="G39" s="3">
        <f>G22+G32+G38</f>
        <v>636409772</v>
      </c>
    </row>
    <row r="40" spans="1:7" s="1" customFormat="1" x14ac:dyDescent="0.25">
      <c r="A40" s="16" t="s">
        <v>104</v>
      </c>
      <c r="B40" s="3">
        <v>604286087</v>
      </c>
      <c r="C40" s="3">
        <v>985423107</v>
      </c>
      <c r="D40" s="3">
        <v>618098170</v>
      </c>
      <c r="E40" s="3">
        <v>699752417</v>
      </c>
      <c r="F40" s="3">
        <v>1485662858</v>
      </c>
      <c r="G40" s="3">
        <v>501930585</v>
      </c>
    </row>
    <row r="41" spans="1:7" s="1" customFormat="1" x14ac:dyDescent="0.25">
      <c r="A41" s="14" t="s">
        <v>105</v>
      </c>
      <c r="B41" s="3">
        <f t="shared" ref="B41:F41" si="5">SUM(B39:B40)</f>
        <v>985423107</v>
      </c>
      <c r="C41" s="3">
        <f t="shared" si="5"/>
        <v>618098170</v>
      </c>
      <c r="D41" s="3">
        <f t="shared" si="5"/>
        <v>699752417</v>
      </c>
      <c r="E41" s="3">
        <f t="shared" si="5"/>
        <v>1485662858</v>
      </c>
      <c r="F41" s="3">
        <f t="shared" si="5"/>
        <v>501930585</v>
      </c>
      <c r="G41" s="3">
        <f>SUM(G39:G40)</f>
        <v>1138340357</v>
      </c>
    </row>
    <row r="42" spans="1:7" x14ac:dyDescent="0.25">
      <c r="A42" s="16" t="s">
        <v>106</v>
      </c>
      <c r="B42" s="5">
        <f>B22/('1'!B44/10)</f>
        <v>2.231278054522789</v>
      </c>
      <c r="C42" s="5">
        <f>C22/('1'!C44/10)</f>
        <v>2.6049436186838775</v>
      </c>
      <c r="D42" s="5">
        <f>D22/('1'!D44/10)</f>
        <v>7.8286688793310724</v>
      </c>
      <c r="E42" s="5">
        <f>E22/('1'!E44/10)</f>
        <v>10.643165976332156</v>
      </c>
      <c r="F42" s="5">
        <f>F22/('1'!F44/10)</f>
        <v>-9.8287345458623818</v>
      </c>
      <c r="G42" s="5">
        <f>G22/('1'!G44/10)</f>
        <v>9.6160495064380331</v>
      </c>
    </row>
    <row r="43" spans="1:7" x14ac:dyDescent="0.25">
      <c r="A43" s="14" t="s">
        <v>107</v>
      </c>
      <c r="B43" s="3">
        <f>'1'!B43/10</f>
        <v>227430403</v>
      </c>
      <c r="C43" s="3">
        <f>'1'!C43/10</f>
        <v>272916483</v>
      </c>
      <c r="D43" s="3">
        <f>'1'!D43/10</f>
        <v>272916483</v>
      </c>
      <c r="E43" s="3">
        <f>'1'!E43/10</f>
        <v>272916483</v>
      </c>
      <c r="F43" s="3">
        <f>'1'!F43/10</f>
        <v>272916483</v>
      </c>
      <c r="G43" s="3">
        <f>'1'!G43/10</f>
        <v>272916483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M16" sqref="M16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70</v>
      </c>
    </row>
    <row r="2" spans="1:7" x14ac:dyDescent="0.25">
      <c r="A2" s="1" t="s">
        <v>65</v>
      </c>
    </row>
    <row r="3" spans="1:7" x14ac:dyDescent="0.25">
      <c r="A3" t="s">
        <v>69</v>
      </c>
    </row>
    <row r="4" spans="1:7" x14ac:dyDescent="0.25">
      <c r="A4" s="9"/>
      <c r="B4" s="9">
        <v>2012</v>
      </c>
      <c r="C4" s="9">
        <v>2013</v>
      </c>
      <c r="D4" s="9">
        <v>2014</v>
      </c>
      <c r="E4" s="9">
        <v>2015</v>
      </c>
      <c r="F4" s="9">
        <v>2016</v>
      </c>
      <c r="G4" s="9">
        <v>2017</v>
      </c>
    </row>
    <row r="5" spans="1:7" x14ac:dyDescent="0.25">
      <c r="A5" t="s">
        <v>108</v>
      </c>
      <c r="B5" s="7">
        <f>'2'!B40/'1'!B27</f>
        <v>1.8738873437913549E-2</v>
      </c>
      <c r="C5" s="7">
        <f>'2'!C40/'1'!C27</f>
        <v>2.1377380484795431E-2</v>
      </c>
      <c r="D5" s="7">
        <f>'2'!D40/'1'!D27</f>
        <v>2.5436820601579101E-2</v>
      </c>
      <c r="E5" s="7">
        <f>'2'!E40/'1'!E27</f>
        <v>-2.1619438032957679E-2</v>
      </c>
      <c r="F5" s="7">
        <f>'2'!F40/'1'!F27</f>
        <v>-5.0209672706166844E-2</v>
      </c>
      <c r="G5" s="7">
        <f>'2'!G40/'1'!G27</f>
        <v>-2.6618623749403793E-2</v>
      </c>
    </row>
    <row r="6" spans="1:7" x14ac:dyDescent="0.25">
      <c r="A6" t="s">
        <v>66</v>
      </c>
      <c r="B6" s="7">
        <f>'2'!B28/'2'!B14</f>
        <v>0.73384852336345219</v>
      </c>
      <c r="C6" s="7">
        <f>'2'!C28/'2'!C14</f>
        <v>0.72664962818761047</v>
      </c>
      <c r="D6" s="7">
        <f>'2'!D28/'2'!D14</f>
        <v>0.6699859889446026</v>
      </c>
      <c r="E6" s="7">
        <f>'2'!E28/'2'!E14</f>
        <v>-0.89801524388481169</v>
      </c>
      <c r="F6" s="7">
        <f>'2'!F28/'2'!F14</f>
        <v>1.7530588038480397</v>
      </c>
      <c r="G6" s="7">
        <f>'2'!G28/'2'!G14</f>
        <v>3.7201323316018269</v>
      </c>
    </row>
    <row r="7" spans="1:7" x14ac:dyDescent="0.25">
      <c r="A7" t="s">
        <v>67</v>
      </c>
      <c r="B7" s="7">
        <f>'2'!B40/'2'!B14</f>
        <v>0.46786072538450391</v>
      </c>
      <c r="C7" s="7">
        <f>'2'!C40/'2'!C14</f>
        <v>0.47373461284016977</v>
      </c>
      <c r="D7" s="7">
        <f>'2'!D40/'2'!D14</f>
        <v>0.57273714040863122</v>
      </c>
      <c r="E7" s="7">
        <f>'2'!E40/'2'!E14</f>
        <v>-2.5746649041092988</v>
      </c>
      <c r="F7" s="7">
        <f>'2'!F40/'2'!F14</f>
        <v>2.4705112940967062</v>
      </c>
      <c r="G7" s="7">
        <f>'2'!G40/'2'!G14</f>
        <v>4.2839998000842945</v>
      </c>
    </row>
    <row r="8" spans="1:7" x14ac:dyDescent="0.25">
      <c r="A8" t="s">
        <v>109</v>
      </c>
      <c r="B8" s="7">
        <f>'2'!B40/'1'!B27</f>
        <v>1.8738873437913549E-2</v>
      </c>
      <c r="C8" s="7">
        <f>'2'!C40/'1'!C27</f>
        <v>2.1377380484795431E-2</v>
      </c>
      <c r="D8" s="7">
        <f>'2'!D40/'1'!D27</f>
        <v>2.5436820601579101E-2</v>
      </c>
      <c r="E8" s="7">
        <f>'2'!E40/'1'!E27</f>
        <v>-2.1619438032957679E-2</v>
      </c>
      <c r="F8" s="7">
        <f>'2'!F40/'1'!F27</f>
        <v>-5.0209672706166844E-2</v>
      </c>
      <c r="G8" s="7">
        <f>'2'!G40/'1'!G27</f>
        <v>-2.6618623749403793E-2</v>
      </c>
    </row>
    <row r="9" spans="1:7" x14ac:dyDescent="0.25">
      <c r="A9" t="s">
        <v>110</v>
      </c>
      <c r="B9" s="7">
        <f>'2'!B40/'1'!B49</f>
        <v>6.8234341463882325E-2</v>
      </c>
      <c r="C9" s="7">
        <f>'2'!C40/'1'!C49</f>
        <v>8.2908093021380858E-2</v>
      </c>
      <c r="D9" s="7">
        <f>'2'!D40/'1'!D49</f>
        <v>0.10451603935789054</v>
      </c>
      <c r="E9" s="7">
        <f>'2'!E40/'1'!E49</f>
        <v>-0.11442411162229682</v>
      </c>
      <c r="F9" s="7">
        <f>'2'!F40/'1'!F49</f>
        <v>-0.34093791859158129</v>
      </c>
      <c r="G9" s="7">
        <f>'2'!G40/'1'!G49</f>
        <v>-0.19649640099543417</v>
      </c>
    </row>
    <row r="10" spans="1:7" x14ac:dyDescent="0.25">
      <c r="A10" t="s">
        <v>68</v>
      </c>
      <c r="B10" s="8">
        <v>0.22539999999999999</v>
      </c>
      <c r="C10" s="8">
        <v>0.248</v>
      </c>
      <c r="D10" s="8">
        <v>0.23769999999999999</v>
      </c>
      <c r="E10" s="8">
        <v>0.19989999999999999</v>
      </c>
      <c r="F10" s="8">
        <v>0.1777</v>
      </c>
      <c r="G10" s="8">
        <v>0.1792</v>
      </c>
    </row>
    <row r="11" spans="1:7" x14ac:dyDescent="0.25">
      <c r="A11" t="s">
        <v>111</v>
      </c>
      <c r="B11" s="8">
        <v>9.8900000000000002E-2</v>
      </c>
      <c r="C11" s="8">
        <v>7.6300000000000007E-2</v>
      </c>
      <c r="D11" s="8">
        <v>5.8599999999999999E-2</v>
      </c>
      <c r="E11" s="8">
        <v>0.10199999999999999</v>
      </c>
      <c r="F11" s="8">
        <v>0.12039999999999999</v>
      </c>
      <c r="G11" s="8">
        <v>0.1244</v>
      </c>
    </row>
    <row r="12" spans="1:7" x14ac:dyDescent="0.25">
      <c r="A12" t="s">
        <v>112</v>
      </c>
      <c r="B12" s="8">
        <v>2.0364</v>
      </c>
      <c r="C12" s="8">
        <v>1.9054</v>
      </c>
      <c r="D12" s="8">
        <v>1.7317</v>
      </c>
      <c r="E12" s="8">
        <v>1.5048999999999999</v>
      </c>
      <c r="F12" s="8">
        <v>1.6415</v>
      </c>
      <c r="G12" s="8">
        <v>1.3663000000000001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2019-01-16T09:00:06Z</dcterms:created>
  <dcterms:modified xsi:type="dcterms:W3CDTF">2020-04-13T06:48:42Z</dcterms:modified>
</cp:coreProperties>
</file>