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huKI5T5PdFdzOJLB+NqKtaAV5lzQ=="/>
    </ext>
  </extLst>
</workbook>
</file>

<file path=xl/calcChain.xml><?xml version="1.0" encoding="utf-8"?>
<calcChain xmlns="http://schemas.openxmlformats.org/spreadsheetml/2006/main">
  <c r="F8" i="4" l="1"/>
  <c r="H31" i="3"/>
  <c r="G31" i="3"/>
  <c r="F31" i="3"/>
  <c r="E31" i="3"/>
  <c r="D31" i="3"/>
  <c r="C31" i="3"/>
  <c r="B31" i="3"/>
  <c r="G30" i="3"/>
  <c r="F30" i="3"/>
  <c r="C30" i="3"/>
  <c r="B30" i="3"/>
  <c r="H25" i="3"/>
  <c r="H28" i="3" s="1"/>
  <c r="D25" i="3"/>
  <c r="D28" i="3" s="1"/>
  <c r="H23" i="3"/>
  <c r="G23" i="3"/>
  <c r="F23" i="3"/>
  <c r="E23" i="3"/>
  <c r="D23" i="3"/>
  <c r="C23" i="3"/>
  <c r="B23" i="3"/>
  <c r="H16" i="3"/>
  <c r="G16" i="3"/>
  <c r="F16" i="3"/>
  <c r="E16" i="3"/>
  <c r="D16" i="3"/>
  <c r="C16" i="3"/>
  <c r="B16" i="3"/>
  <c r="H10" i="3"/>
  <c r="H30" i="3" s="1"/>
  <c r="G10" i="3"/>
  <c r="G25" i="3" s="1"/>
  <c r="G28" i="3" s="1"/>
  <c r="F10" i="3"/>
  <c r="F25" i="3" s="1"/>
  <c r="F28" i="3" s="1"/>
  <c r="E10" i="3"/>
  <c r="E30" i="3" s="1"/>
  <c r="D10" i="3"/>
  <c r="D30" i="3" s="1"/>
  <c r="C10" i="3"/>
  <c r="C25" i="3" s="1"/>
  <c r="C28" i="3" s="1"/>
  <c r="B10" i="3"/>
  <c r="B25" i="3" s="1"/>
  <c r="B28" i="3" s="1"/>
  <c r="H29" i="2"/>
  <c r="G29" i="2"/>
  <c r="F29" i="2"/>
  <c r="E29" i="2"/>
  <c r="D29" i="2"/>
  <c r="C29" i="2"/>
  <c r="B29" i="2"/>
  <c r="H23" i="2"/>
  <c r="G23" i="2"/>
  <c r="F23" i="2"/>
  <c r="E23" i="2"/>
  <c r="D23" i="2"/>
  <c r="C23" i="2"/>
  <c r="B23" i="2"/>
  <c r="G19" i="2"/>
  <c r="G21" i="2" s="1"/>
  <c r="G26" i="2" s="1"/>
  <c r="C19" i="2"/>
  <c r="C21" i="2" s="1"/>
  <c r="C26" i="2" s="1"/>
  <c r="G13" i="2"/>
  <c r="G10" i="4" s="1"/>
  <c r="F13" i="2"/>
  <c r="F19" i="2" s="1"/>
  <c r="F21" i="2" s="1"/>
  <c r="F26" i="2" s="1"/>
  <c r="C13" i="2"/>
  <c r="C10" i="4" s="1"/>
  <c r="B13" i="2"/>
  <c r="B19" i="2" s="1"/>
  <c r="B21" i="2" s="1"/>
  <c r="B26" i="2" s="1"/>
  <c r="H9" i="2"/>
  <c r="G9" i="2"/>
  <c r="F9" i="2"/>
  <c r="E9" i="2"/>
  <c r="D9" i="2"/>
  <c r="C9" i="2"/>
  <c r="B9" i="2"/>
  <c r="H7" i="2"/>
  <c r="H13" i="2" s="1"/>
  <c r="H19" i="2" s="1"/>
  <c r="H21" i="2" s="1"/>
  <c r="H26" i="2" s="1"/>
  <c r="H28" i="2" s="1"/>
  <c r="G7" i="2"/>
  <c r="F7" i="2"/>
  <c r="E7" i="2"/>
  <c r="E13" i="2" s="1"/>
  <c r="D7" i="2"/>
  <c r="D13" i="2" s="1"/>
  <c r="C7" i="2"/>
  <c r="B7" i="2"/>
  <c r="H43" i="1"/>
  <c r="G43" i="1"/>
  <c r="F43" i="1"/>
  <c r="E43" i="1"/>
  <c r="D43" i="1"/>
  <c r="C43" i="1"/>
  <c r="B43" i="1"/>
  <c r="G42" i="1"/>
  <c r="F42" i="1"/>
  <c r="C42" i="1"/>
  <c r="B42" i="1"/>
  <c r="H32" i="1"/>
  <c r="H42" i="1" s="1"/>
  <c r="G32" i="1"/>
  <c r="G7" i="4" s="1"/>
  <c r="F32" i="1"/>
  <c r="F7" i="4" s="1"/>
  <c r="E32" i="1"/>
  <c r="E42" i="1" s="1"/>
  <c r="D32" i="1"/>
  <c r="D42" i="1" s="1"/>
  <c r="C32" i="1"/>
  <c r="C7" i="4" s="1"/>
  <c r="B32" i="1"/>
  <c r="B7" i="4" s="1"/>
  <c r="B28" i="1"/>
  <c r="B24" i="1" s="1"/>
  <c r="B8" i="4" s="1"/>
  <c r="H24" i="1"/>
  <c r="H30" i="1" s="1"/>
  <c r="H40" i="1" s="1"/>
  <c r="G24" i="1"/>
  <c r="G30" i="1" s="1"/>
  <c r="G40" i="1" s="1"/>
  <c r="F24" i="1"/>
  <c r="E24" i="1"/>
  <c r="D24" i="1"/>
  <c r="D30" i="1" s="1"/>
  <c r="D40" i="1" s="1"/>
  <c r="C24" i="1"/>
  <c r="C8" i="4" s="1"/>
  <c r="H20" i="1"/>
  <c r="G20" i="1"/>
  <c r="F20" i="1"/>
  <c r="F30" i="1" s="1"/>
  <c r="F40" i="1" s="1"/>
  <c r="E20" i="1"/>
  <c r="E30" i="1" s="1"/>
  <c r="E40" i="1" s="1"/>
  <c r="D20" i="1"/>
  <c r="C20" i="1"/>
  <c r="B20" i="1"/>
  <c r="F16" i="1"/>
  <c r="E16" i="1"/>
  <c r="B16" i="1"/>
  <c r="H10" i="1"/>
  <c r="G10" i="1"/>
  <c r="F10" i="1"/>
  <c r="E10" i="1"/>
  <c r="E8" i="4" s="1"/>
  <c r="D10" i="1"/>
  <c r="D8" i="4" s="1"/>
  <c r="C10" i="1"/>
  <c r="B10" i="1"/>
  <c r="H6" i="1"/>
  <c r="H16" i="1" s="1"/>
  <c r="G6" i="1"/>
  <c r="G16" i="1" s="1"/>
  <c r="F6" i="1"/>
  <c r="E6" i="1"/>
  <c r="D6" i="1"/>
  <c r="D16" i="1" s="1"/>
  <c r="C6" i="1"/>
  <c r="C16" i="1" s="1"/>
  <c r="B6" i="1"/>
  <c r="D10" i="4" l="1"/>
  <c r="D19" i="2"/>
  <c r="D21" i="2" s="1"/>
  <c r="D26" i="2" s="1"/>
  <c r="B28" i="2"/>
  <c r="B11" i="4"/>
  <c r="B9" i="4"/>
  <c r="B5" i="4"/>
  <c r="B6" i="4"/>
  <c r="E10" i="4"/>
  <c r="E19" i="2"/>
  <c r="E21" i="2" s="1"/>
  <c r="E26" i="2" s="1"/>
  <c r="G11" i="4"/>
  <c r="G9" i="4"/>
  <c r="G5" i="4"/>
  <c r="G6" i="4"/>
  <c r="G28" i="2"/>
  <c r="C11" i="4"/>
  <c r="C9" i="4"/>
  <c r="C5" i="4"/>
  <c r="C6" i="4"/>
  <c r="C28" i="2"/>
  <c r="B30" i="1"/>
  <c r="B40" i="1" s="1"/>
  <c r="F28" i="2"/>
  <c r="F6" i="4"/>
  <c r="F11" i="4"/>
  <c r="F9" i="4"/>
  <c r="F5" i="4"/>
  <c r="C30" i="1"/>
  <c r="C40" i="1" s="1"/>
  <c r="D7" i="4"/>
  <c r="E7" i="4"/>
  <c r="G8" i="4"/>
  <c r="B10" i="4"/>
  <c r="F10" i="4"/>
  <c r="E25" i="3"/>
  <c r="E28" i="3" s="1"/>
  <c r="D28" i="2" l="1"/>
  <c r="D9" i="4"/>
  <c r="D5" i="4"/>
  <c r="D6" i="4"/>
  <c r="D11" i="4"/>
  <c r="E6" i="4"/>
  <c r="E9" i="4"/>
  <c r="E28" i="2"/>
  <c r="E11" i="4"/>
  <c r="E5" i="4"/>
</calcChain>
</file>

<file path=xl/sharedStrings.xml><?xml version="1.0" encoding="utf-8"?>
<sst xmlns="http://schemas.openxmlformats.org/spreadsheetml/2006/main" count="87" uniqueCount="80">
  <si>
    <t>PRIME TEXTILE SPINNING MILLS LIMITED</t>
  </si>
  <si>
    <t>Balance Sheet</t>
  </si>
  <si>
    <t>As at year end</t>
  </si>
  <si>
    <t>Income Statement</t>
  </si>
  <si>
    <t>Net Revenues</t>
  </si>
  <si>
    <t>ASSETS</t>
  </si>
  <si>
    <t>Cost of goods sold</t>
  </si>
  <si>
    <t>NON CURRENT ASSETS</t>
  </si>
  <si>
    <t>Gross Profit</t>
  </si>
  <si>
    <t>Property,Plant  and  Equipment</t>
  </si>
  <si>
    <t>Cash Flow Statement</t>
  </si>
  <si>
    <t>Capital work in progress</t>
  </si>
  <si>
    <t>Net Cash Flows - Operating Activities</t>
  </si>
  <si>
    <t>Collection from customer &amp; others</t>
  </si>
  <si>
    <t>CURRENT ASSETS</t>
  </si>
  <si>
    <t>Cash paid to suppliers, employees and others</t>
  </si>
  <si>
    <t>Operating Incomes/Expenses</t>
  </si>
  <si>
    <t>Interest paid</t>
  </si>
  <si>
    <t>Inventories</t>
  </si>
  <si>
    <t>Income taxes paid</t>
  </si>
  <si>
    <t>Accounts and receivables</t>
  </si>
  <si>
    <t>Administrative income</t>
  </si>
  <si>
    <t>Advance, deposits &amp; prepayments</t>
  </si>
  <si>
    <t>Distribution expenses</t>
  </si>
  <si>
    <t>Cash &amp; Cash equivalent</t>
  </si>
  <si>
    <t>Operating Profit</t>
  </si>
  <si>
    <t>Non-Operating Income/(Expenses)</t>
  </si>
  <si>
    <t>Acquition of property,plant and equipment</t>
  </si>
  <si>
    <t>Non-operating income &amp; others</t>
  </si>
  <si>
    <t>Liabilities and Capital</t>
  </si>
  <si>
    <t>Investment in Shares</t>
  </si>
  <si>
    <t>Financial Expenses</t>
  </si>
  <si>
    <t>Liabilities</t>
  </si>
  <si>
    <t>Non Current Liabilities</t>
  </si>
  <si>
    <t>Depreciation</t>
  </si>
  <si>
    <t>Long term borrowings</t>
  </si>
  <si>
    <t>Non operating income</t>
  </si>
  <si>
    <t>Deferred tax liability</t>
  </si>
  <si>
    <t>Net Cash Flows - Financing Activities</t>
  </si>
  <si>
    <t>Received / repaid of short term loan</t>
  </si>
  <si>
    <t>Current Liabilities</t>
  </si>
  <si>
    <t>Profit Before contribution to WPPF</t>
  </si>
  <si>
    <t>Received/Payment of long term loan</t>
  </si>
  <si>
    <t>Trade payables</t>
  </si>
  <si>
    <t>Interest Paid on Long term loan</t>
  </si>
  <si>
    <t>Dividend Paid</t>
  </si>
  <si>
    <t>Short term borrowings</t>
  </si>
  <si>
    <t>Contribution to WPPF</t>
  </si>
  <si>
    <t>Long term borrowings - current portion</t>
  </si>
  <si>
    <t>Profit Before Taxation</t>
  </si>
  <si>
    <t>Other</t>
  </si>
  <si>
    <t>Net Change in Cash Flows</t>
  </si>
  <si>
    <t>Provision for Taxation</t>
  </si>
  <si>
    <t>Current</t>
  </si>
  <si>
    <t>Shareholders’ Equity</t>
  </si>
  <si>
    <t>Cash and Cash Equivalents at Beginning Period</t>
  </si>
  <si>
    <t>Effect on exchange rate change</t>
  </si>
  <si>
    <t>Deferred</t>
  </si>
  <si>
    <t>Share capital</t>
  </si>
  <si>
    <t>Net Profit</t>
  </si>
  <si>
    <t>Share Premium</t>
  </si>
  <si>
    <t>Cash and Cash Equivalents at End of Period</t>
  </si>
  <si>
    <t>Revaluation reserve</t>
  </si>
  <si>
    <t>Tax holiday reserve</t>
  </si>
  <si>
    <t>Unutilized Gain</t>
  </si>
  <si>
    <t>Net Operating Cash Flow Per Share</t>
  </si>
  <si>
    <t>Retained earnings</t>
  </si>
  <si>
    <t>Earnings per share (par value Taka 10)</t>
  </si>
  <si>
    <t>Net assets value per share</t>
  </si>
  <si>
    <t>Shares to Calculate NOCFPS</t>
  </si>
  <si>
    <t>Shares to calculate NAVPS</t>
  </si>
  <si>
    <t>Shares to Calculate EPS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</si>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</sst>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color theme="1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1" xfId="0" applyFont="1" applyBorder="1"/>
    <xf numFmtId="164" fontId="3" fillId="0" borderId="0" xfId="0" applyNumberFormat="1" applyFont="1"/>
    <xf numFmtId="164" fontId="4" fillId="0" borderId="0" xfId="0" applyNumberFormat="1" applyFont="1" applyAlignment="1"/>
    <xf numFmtId="0" fontId="1" fillId="0" borderId="1" xfId="0" applyFont="1" applyBorder="1" applyAlignment="1">
      <alignment horizontal="left"/>
    </xf>
    <xf numFmtId="164" fontId="3" fillId="0" borderId="1" xfId="0" applyNumberFormat="1" applyFont="1" applyBorder="1"/>
    <xf numFmtId="0" fontId="5" fillId="0" borderId="0" xfId="0" applyFont="1"/>
    <xf numFmtId="164" fontId="4" fillId="0" borderId="1" xfId="0" applyNumberFormat="1" applyFont="1" applyBorder="1" applyAlignment="1"/>
    <xf numFmtId="164" fontId="1" fillId="0" borderId="0" xfId="0" applyNumberFormat="1" applyFont="1"/>
    <xf numFmtId="41" fontId="1" fillId="0" borderId="0" xfId="0" applyNumberFormat="1" applyFont="1"/>
    <xf numFmtId="0" fontId="6" fillId="0" borderId="0" xfId="0" applyFont="1"/>
    <xf numFmtId="0" fontId="3" fillId="0" borderId="0" xfId="0" applyFont="1"/>
    <xf numFmtId="0" fontId="7" fillId="0" borderId="0" xfId="0" applyFont="1"/>
    <xf numFmtId="164" fontId="1" fillId="0" borderId="2" xfId="0" applyNumberFormat="1" applyFont="1" applyBorder="1"/>
    <xf numFmtId="0" fontId="1" fillId="0" borderId="3" xfId="0" applyFont="1" applyBorder="1"/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164" fontId="9" fillId="0" borderId="0" xfId="0" applyNumberFormat="1" applyFont="1"/>
    <xf numFmtId="0" fontId="10" fillId="0" borderId="1" xfId="0" applyFont="1" applyBorder="1" applyAlignment="1"/>
    <xf numFmtId="164" fontId="1" fillId="0" borderId="3" xfId="0" applyNumberFormat="1" applyFont="1" applyBorder="1"/>
    <xf numFmtId="43" fontId="1" fillId="0" borderId="0" xfId="0" applyNumberFormat="1" applyFont="1"/>
    <xf numFmtId="43" fontId="1" fillId="0" borderId="4" xfId="0" applyNumberFormat="1" applyFont="1" applyBorder="1" applyAlignment="1">
      <alignment horizontal="center"/>
    </xf>
    <xf numFmtId="3" fontId="3" fillId="0" borderId="0" xfId="0" applyNumberFormat="1" applyFont="1"/>
    <xf numFmtId="4" fontId="1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7.75" customWidth="1"/>
    <col min="2" max="3" width="12.5" customWidth="1"/>
    <col min="4" max="4" width="13.125" customWidth="1"/>
    <col min="5" max="6" width="12.5" customWidth="1"/>
    <col min="7" max="7" width="15.5" customWidth="1"/>
    <col min="8" max="8" width="14.125" customWidth="1"/>
    <col min="9" max="26" width="7.625" customWidth="1"/>
  </cols>
  <sheetData>
    <row r="1" spans="1:19" x14ac:dyDescent="0.25">
      <c r="A1" s="1" t="s">
        <v>0</v>
      </c>
    </row>
    <row r="2" spans="1:19" x14ac:dyDescent="0.25">
      <c r="A2" s="1" t="s">
        <v>1</v>
      </c>
    </row>
    <row r="3" spans="1:19" x14ac:dyDescent="0.25">
      <c r="A3" s="2" t="s">
        <v>2</v>
      </c>
    </row>
    <row r="4" spans="1:19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3">
        <v>2019</v>
      </c>
    </row>
    <row r="5" spans="1:19" x14ac:dyDescent="0.25">
      <c r="A5" s="7" t="s">
        <v>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9" t="s">
        <v>7</v>
      </c>
      <c r="B6" s="11">
        <f t="shared" ref="B6:H6" si="0">SUM(B7:B8)</f>
        <v>2512290933</v>
      </c>
      <c r="C6" s="11">
        <f t="shared" si="0"/>
        <v>2480006337</v>
      </c>
      <c r="D6" s="11">
        <f t="shared" si="0"/>
        <v>2424957685</v>
      </c>
      <c r="E6" s="11">
        <f t="shared" si="0"/>
        <v>2334769797</v>
      </c>
      <c r="F6" s="11">
        <f t="shared" si="0"/>
        <v>2341068941</v>
      </c>
      <c r="G6" s="11">
        <f t="shared" si="0"/>
        <v>2260860697</v>
      </c>
      <c r="H6" s="11">
        <f t="shared" si="0"/>
        <v>2176624378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2" t="s">
        <v>9</v>
      </c>
      <c r="B7" s="5">
        <v>2423287390</v>
      </c>
      <c r="C7" s="5">
        <v>2390929114</v>
      </c>
      <c r="D7" s="5">
        <v>2335291058</v>
      </c>
      <c r="E7" s="5">
        <v>2265167192</v>
      </c>
      <c r="F7" s="5">
        <v>2273539782</v>
      </c>
      <c r="G7" s="5">
        <v>2193202016</v>
      </c>
      <c r="H7" s="6">
        <v>2108759251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2" t="s">
        <v>11</v>
      </c>
      <c r="B8" s="5">
        <v>89003543</v>
      </c>
      <c r="C8" s="5">
        <v>89077223</v>
      </c>
      <c r="D8" s="5">
        <v>89666627</v>
      </c>
      <c r="E8" s="5">
        <v>69602605</v>
      </c>
      <c r="F8" s="5">
        <v>67529159</v>
      </c>
      <c r="G8" s="5">
        <v>67658681</v>
      </c>
      <c r="H8" s="6">
        <v>67865127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A10" s="9" t="s">
        <v>14</v>
      </c>
      <c r="B10" s="11">
        <f t="shared" ref="B10:H10" si="1">SUM(B11:B14)</f>
        <v>1094694875</v>
      </c>
      <c r="C10" s="11">
        <f t="shared" si="1"/>
        <v>1130126894</v>
      </c>
      <c r="D10" s="11">
        <f t="shared" si="1"/>
        <v>1003424510</v>
      </c>
      <c r="E10" s="11">
        <f t="shared" si="1"/>
        <v>1228672244</v>
      </c>
      <c r="F10" s="11">
        <f t="shared" si="1"/>
        <v>1205212816</v>
      </c>
      <c r="G10" s="11">
        <f t="shared" si="1"/>
        <v>1627720081</v>
      </c>
      <c r="H10" s="11">
        <f t="shared" si="1"/>
        <v>1638363121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s="14" t="s">
        <v>18</v>
      </c>
      <c r="B11" s="5">
        <v>383036413</v>
      </c>
      <c r="C11" s="5">
        <v>378032995</v>
      </c>
      <c r="D11" s="5">
        <v>272451799</v>
      </c>
      <c r="E11" s="5">
        <v>292195759</v>
      </c>
      <c r="F11" s="5">
        <v>448675515</v>
      </c>
      <c r="G11" s="5">
        <v>961236427</v>
      </c>
      <c r="H11" s="6">
        <v>802881161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14" t="s">
        <v>20</v>
      </c>
      <c r="B12" s="5">
        <v>558176434</v>
      </c>
      <c r="C12" s="5">
        <v>576567746</v>
      </c>
      <c r="D12" s="5">
        <v>530140167</v>
      </c>
      <c r="E12" s="5">
        <v>681355651</v>
      </c>
      <c r="F12" s="5">
        <v>588334772</v>
      </c>
      <c r="G12" s="5">
        <v>373438827</v>
      </c>
      <c r="H12" s="6">
        <v>484887348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14" t="s">
        <v>22</v>
      </c>
      <c r="B13" s="5">
        <v>117176155</v>
      </c>
      <c r="C13" s="5">
        <v>114416965</v>
      </c>
      <c r="D13" s="5">
        <v>169595623</v>
      </c>
      <c r="E13" s="5">
        <v>226750029</v>
      </c>
      <c r="F13" s="5">
        <v>145600986</v>
      </c>
      <c r="G13" s="5">
        <v>269162500</v>
      </c>
      <c r="H13" s="6">
        <v>326456563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14" t="s">
        <v>24</v>
      </c>
      <c r="B14" s="5">
        <v>36305873</v>
      </c>
      <c r="C14" s="5">
        <v>61109188</v>
      </c>
      <c r="D14" s="5">
        <v>31236921</v>
      </c>
      <c r="E14" s="5">
        <v>28370805</v>
      </c>
      <c r="F14" s="5">
        <v>22601543</v>
      </c>
      <c r="G14" s="5">
        <v>23882327</v>
      </c>
      <c r="H14" s="6">
        <v>24138049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1"/>
      <c r="B16" s="11">
        <f t="shared" ref="B16:H16" si="2">B6+B10</f>
        <v>3606985808</v>
      </c>
      <c r="C16" s="11">
        <f t="shared" si="2"/>
        <v>3610133231</v>
      </c>
      <c r="D16" s="11">
        <f t="shared" si="2"/>
        <v>3428382195</v>
      </c>
      <c r="E16" s="11">
        <f t="shared" si="2"/>
        <v>3563442041</v>
      </c>
      <c r="F16" s="11">
        <f t="shared" si="2"/>
        <v>3546281757</v>
      </c>
      <c r="G16" s="11">
        <f t="shared" si="2"/>
        <v>3888580778</v>
      </c>
      <c r="H16" s="11">
        <f t="shared" si="2"/>
        <v>3814987499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5.75" x14ac:dyDescent="0.25">
      <c r="A18" s="18" t="s">
        <v>29</v>
      </c>
      <c r="B18" s="11"/>
      <c r="C18" s="11"/>
      <c r="D18" s="11"/>
      <c r="E18" s="11"/>
      <c r="F18" s="1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5.75" x14ac:dyDescent="0.25">
      <c r="A19" s="19" t="s">
        <v>32</v>
      </c>
      <c r="B19" s="11"/>
      <c r="C19" s="11"/>
      <c r="D19" s="11"/>
      <c r="E19" s="11"/>
      <c r="F19" s="1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9" t="s">
        <v>33</v>
      </c>
      <c r="B20" s="11">
        <f t="shared" ref="B20:H20" si="3">SUM(B21:B22)</f>
        <v>87632992</v>
      </c>
      <c r="C20" s="11">
        <f t="shared" si="3"/>
        <v>36899090</v>
      </c>
      <c r="D20" s="11">
        <f t="shared" si="3"/>
        <v>478244536</v>
      </c>
      <c r="E20" s="11">
        <f t="shared" si="3"/>
        <v>496981649</v>
      </c>
      <c r="F20" s="11">
        <f t="shared" si="3"/>
        <v>470233649</v>
      </c>
      <c r="G20" s="11">
        <f t="shared" si="3"/>
        <v>417552161</v>
      </c>
      <c r="H20" s="11">
        <f t="shared" si="3"/>
        <v>410450664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5.75" customHeight="1" x14ac:dyDescent="0.25">
      <c r="A21" s="14" t="s">
        <v>35</v>
      </c>
      <c r="B21" s="5">
        <v>86943424</v>
      </c>
      <c r="C21" s="5">
        <v>34757609</v>
      </c>
      <c r="D21" s="5">
        <v>303213734</v>
      </c>
      <c r="E21" s="5">
        <v>321646155</v>
      </c>
      <c r="F21" s="5">
        <v>188946751</v>
      </c>
      <c r="G21" s="5">
        <v>144918140</v>
      </c>
      <c r="H21" s="6">
        <v>145154145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5.75" customHeight="1" x14ac:dyDescent="0.25">
      <c r="A22" s="14" t="s">
        <v>37</v>
      </c>
      <c r="B22" s="5">
        <v>689568</v>
      </c>
      <c r="C22" s="5">
        <v>2141481</v>
      </c>
      <c r="D22" s="5">
        <v>175030802</v>
      </c>
      <c r="E22" s="5">
        <v>175335494</v>
      </c>
      <c r="F22" s="5">
        <v>281286898</v>
      </c>
      <c r="G22" s="5">
        <v>272634021</v>
      </c>
      <c r="H22" s="6">
        <v>265296519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5.75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5.75" customHeight="1" x14ac:dyDescent="0.25">
      <c r="A24" s="9" t="s">
        <v>40</v>
      </c>
      <c r="B24" s="11">
        <f t="shared" ref="B24:H24" si="4">SUM(B25:B28)</f>
        <v>1340231558</v>
      </c>
      <c r="C24" s="11">
        <f t="shared" si="4"/>
        <v>1449431502</v>
      </c>
      <c r="D24" s="11">
        <f t="shared" si="4"/>
        <v>1052615115</v>
      </c>
      <c r="E24" s="11">
        <f t="shared" si="4"/>
        <v>1115729371</v>
      </c>
      <c r="F24" s="11">
        <f t="shared" si="4"/>
        <v>1224125803</v>
      </c>
      <c r="G24" s="11">
        <f t="shared" si="4"/>
        <v>1610058205</v>
      </c>
      <c r="H24" s="11">
        <f t="shared" si="4"/>
        <v>1554360662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5.75" customHeight="1" x14ac:dyDescent="0.25">
      <c r="A25" s="2" t="s">
        <v>43</v>
      </c>
      <c r="B25" s="5">
        <v>562359007</v>
      </c>
      <c r="C25" s="5">
        <v>173456569</v>
      </c>
      <c r="D25" s="5">
        <v>104499849</v>
      </c>
      <c r="E25" s="5">
        <v>17024557</v>
      </c>
      <c r="F25" s="5">
        <v>123320660</v>
      </c>
      <c r="G25" s="20">
        <v>270183622</v>
      </c>
      <c r="H25" s="6">
        <v>262996311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5.75" customHeight="1" x14ac:dyDescent="0.25">
      <c r="A26" s="2" t="s">
        <v>46</v>
      </c>
      <c r="B26" s="5"/>
      <c r="C26" s="5">
        <v>1077579980</v>
      </c>
      <c r="D26" s="5">
        <v>763517997</v>
      </c>
      <c r="E26" s="5">
        <v>831315084</v>
      </c>
      <c r="F26" s="5">
        <v>793857595</v>
      </c>
      <c r="G26" s="5">
        <v>1051440458</v>
      </c>
      <c r="H26" s="6">
        <v>1079747915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5.75" customHeight="1" x14ac:dyDescent="0.25">
      <c r="A27" s="2" t="s">
        <v>48</v>
      </c>
      <c r="B27" s="5"/>
      <c r="C27" s="5"/>
      <c r="D27" s="5">
        <v>99435</v>
      </c>
      <c r="E27" s="5">
        <v>81655613</v>
      </c>
      <c r="F27" s="5">
        <v>132059684</v>
      </c>
      <c r="G27" s="5">
        <v>130209240</v>
      </c>
      <c r="H27" s="6">
        <v>49240359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5.75" customHeight="1" x14ac:dyDescent="0.25">
      <c r="A28" s="14" t="s">
        <v>50</v>
      </c>
      <c r="B28" s="5">
        <f>590139255+187733296</f>
        <v>777872551</v>
      </c>
      <c r="C28" s="5">
        <v>198394953</v>
      </c>
      <c r="D28" s="5">
        <v>184497834</v>
      </c>
      <c r="E28" s="5">
        <v>185734117</v>
      </c>
      <c r="F28" s="5">
        <v>174887864</v>
      </c>
      <c r="G28" s="6">
        <v>158224885</v>
      </c>
      <c r="H28" s="6">
        <v>162376077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5.7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5.75" customHeight="1" x14ac:dyDescent="0.25">
      <c r="A30" s="1"/>
      <c r="B30" s="11">
        <f t="shared" ref="B30:H30" si="5">B20+B24</f>
        <v>1427864550</v>
      </c>
      <c r="C30" s="11">
        <f t="shared" si="5"/>
        <v>1486330592</v>
      </c>
      <c r="D30" s="11">
        <f t="shared" si="5"/>
        <v>1530859651</v>
      </c>
      <c r="E30" s="11">
        <f t="shared" si="5"/>
        <v>1612711020</v>
      </c>
      <c r="F30" s="11">
        <f t="shared" si="5"/>
        <v>1694359452</v>
      </c>
      <c r="G30" s="11">
        <f t="shared" si="5"/>
        <v>2027610366</v>
      </c>
      <c r="H30" s="11">
        <f t="shared" si="5"/>
        <v>1964811326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5.75" customHeight="1" x14ac:dyDescent="0.25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5.75" customHeight="1" x14ac:dyDescent="0.25">
      <c r="A32" s="9" t="s">
        <v>54</v>
      </c>
      <c r="B32" s="11">
        <f t="shared" ref="B32:H32" si="6">SUM(B33:B38)</f>
        <v>2179121258</v>
      </c>
      <c r="C32" s="11">
        <f t="shared" si="6"/>
        <v>2123802639</v>
      </c>
      <c r="D32" s="11">
        <f t="shared" si="6"/>
        <v>1897522544</v>
      </c>
      <c r="E32" s="11">
        <f t="shared" si="6"/>
        <v>1950731021</v>
      </c>
      <c r="F32" s="11">
        <f t="shared" si="6"/>
        <v>1851922305</v>
      </c>
      <c r="G32" s="11">
        <f t="shared" si="6"/>
        <v>1860970412</v>
      </c>
      <c r="H32" s="11">
        <f t="shared" si="6"/>
        <v>1850176173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5.75" customHeight="1" x14ac:dyDescent="0.25">
      <c r="A33" s="2" t="s">
        <v>58</v>
      </c>
      <c r="B33" s="5">
        <v>382000000</v>
      </c>
      <c r="C33" s="5">
        <v>382000000</v>
      </c>
      <c r="D33" s="5">
        <v>382000000</v>
      </c>
      <c r="E33" s="5">
        <v>382000000</v>
      </c>
      <c r="F33" s="5">
        <v>382000000</v>
      </c>
      <c r="G33" s="5">
        <v>382000000</v>
      </c>
      <c r="H33" s="6">
        <v>382000000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5.75" customHeight="1" x14ac:dyDescent="0.25">
      <c r="A34" s="2" t="s">
        <v>60</v>
      </c>
      <c r="B34" s="5">
        <v>382000000</v>
      </c>
      <c r="C34" s="5">
        <v>382000000</v>
      </c>
      <c r="D34" s="5">
        <v>382000000</v>
      </c>
      <c r="E34" s="5">
        <v>382000000</v>
      </c>
      <c r="F34" s="5">
        <v>382000000</v>
      </c>
      <c r="G34" s="5">
        <v>382000000</v>
      </c>
      <c r="H34" s="6">
        <v>382000000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5.75" customHeight="1" x14ac:dyDescent="0.25">
      <c r="A35" s="2" t="s">
        <v>62</v>
      </c>
      <c r="B35" s="5">
        <v>1268757867</v>
      </c>
      <c r="C35" s="5">
        <v>1207128232</v>
      </c>
      <c r="D35" s="5">
        <v>977273659</v>
      </c>
      <c r="E35" s="5">
        <v>931838003</v>
      </c>
      <c r="F35" s="5">
        <v>889519564</v>
      </c>
      <c r="G35" s="5">
        <v>850102279</v>
      </c>
      <c r="H35" s="6">
        <v>813385286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5.75" customHeight="1" x14ac:dyDescent="0.25">
      <c r="A36" s="2" t="s">
        <v>63</v>
      </c>
      <c r="B36" s="5">
        <v>139884392</v>
      </c>
      <c r="C36" s="5">
        <v>139884392</v>
      </c>
      <c r="D36" s="5">
        <v>139884392</v>
      </c>
      <c r="E36" s="5">
        <v>139884392</v>
      </c>
      <c r="F36" s="5">
        <v>139884392</v>
      </c>
      <c r="G36" s="5">
        <v>139884392</v>
      </c>
      <c r="H36" s="6">
        <v>139884392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5.75" customHeight="1" x14ac:dyDescent="0.25">
      <c r="A37" s="2" t="s">
        <v>64</v>
      </c>
      <c r="B37" s="5">
        <v>6478999</v>
      </c>
      <c r="C37" s="5"/>
      <c r="D37" s="5">
        <v>589405</v>
      </c>
      <c r="E37" s="5">
        <v>3925383</v>
      </c>
      <c r="F37" s="5">
        <v>7851937</v>
      </c>
      <c r="G37" s="5">
        <v>7981459</v>
      </c>
      <c r="H37" s="6">
        <v>8187905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5.75" customHeight="1" x14ac:dyDescent="0.25">
      <c r="A38" s="2" t="s">
        <v>66</v>
      </c>
      <c r="B38" s="5"/>
      <c r="C38" s="5">
        <v>12790015</v>
      </c>
      <c r="D38" s="5">
        <v>15775088</v>
      </c>
      <c r="E38" s="5">
        <v>111083243</v>
      </c>
      <c r="F38" s="5">
        <v>50666412</v>
      </c>
      <c r="G38" s="6">
        <v>99002282</v>
      </c>
      <c r="H38" s="6">
        <v>124718590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5.7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5.75" customHeight="1" x14ac:dyDescent="0.25">
      <c r="A40" s="1"/>
      <c r="B40" s="11">
        <f t="shared" ref="B40:H40" si="7">B30+B32</f>
        <v>3606985808</v>
      </c>
      <c r="C40" s="11">
        <f t="shared" si="7"/>
        <v>3610133231</v>
      </c>
      <c r="D40" s="11">
        <f t="shared" si="7"/>
        <v>3428382195</v>
      </c>
      <c r="E40" s="11">
        <f t="shared" si="7"/>
        <v>3563442041</v>
      </c>
      <c r="F40" s="11">
        <f t="shared" si="7"/>
        <v>3546281757</v>
      </c>
      <c r="G40" s="11">
        <f t="shared" si="7"/>
        <v>3888580778</v>
      </c>
      <c r="H40" s="11">
        <f t="shared" si="7"/>
        <v>3814987499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5.7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5.75" customHeight="1" x14ac:dyDescent="0.25">
      <c r="A42" s="4" t="s">
        <v>68</v>
      </c>
      <c r="B42" s="23">
        <f t="shared" ref="B42:H42" si="8">B32/(B33/10)</f>
        <v>57.045059109947644</v>
      </c>
      <c r="C42" s="23">
        <f t="shared" si="8"/>
        <v>55.596927722513087</v>
      </c>
      <c r="D42" s="23">
        <f t="shared" si="8"/>
        <v>49.673365026178011</v>
      </c>
      <c r="E42" s="23">
        <f t="shared" si="8"/>
        <v>51.066257094240839</v>
      </c>
      <c r="F42" s="23">
        <f t="shared" si="8"/>
        <v>48.479641492146598</v>
      </c>
      <c r="G42" s="23">
        <f t="shared" si="8"/>
        <v>48.716502931937171</v>
      </c>
      <c r="H42" s="23">
        <f t="shared" si="8"/>
        <v>48.43393123036649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15.75" customHeight="1" x14ac:dyDescent="0.25">
      <c r="A43" s="4" t="s">
        <v>70</v>
      </c>
      <c r="B43" s="11">
        <f t="shared" ref="B43:H43" si="9">B33/10</f>
        <v>38200000</v>
      </c>
      <c r="C43" s="11">
        <f t="shared" si="9"/>
        <v>38200000</v>
      </c>
      <c r="D43" s="11">
        <f t="shared" si="9"/>
        <v>38200000</v>
      </c>
      <c r="E43" s="11">
        <f t="shared" si="9"/>
        <v>38200000</v>
      </c>
      <c r="F43" s="11">
        <f t="shared" si="9"/>
        <v>38200000</v>
      </c>
      <c r="G43" s="11">
        <f t="shared" si="9"/>
        <v>38200000</v>
      </c>
      <c r="H43" s="11">
        <f t="shared" si="9"/>
        <v>38200000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5.75" customHeight="1" x14ac:dyDescent="0.25">
      <c r="D44" s="25"/>
      <c r="E44" s="2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5.75" customHeight="1" x14ac:dyDescent="0.25">
      <c r="B45" s="26"/>
      <c r="C45" s="1"/>
      <c r="D45" s="1"/>
      <c r="E45" s="1"/>
      <c r="F45" s="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5.75" customHeight="1" x14ac:dyDescent="0.25"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5.75" customHeight="1" x14ac:dyDescent="0.25"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5.75" customHeight="1" x14ac:dyDescent="0.25"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8:19" ht="15.75" customHeight="1" x14ac:dyDescent="0.25"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8:19" ht="15.75" customHeight="1" x14ac:dyDescent="0.25"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8:19" ht="15.75" customHeight="1" x14ac:dyDescent="0.25"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8:19" ht="15.75" customHeight="1" x14ac:dyDescent="0.25"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8:19" ht="15.75" customHeight="1" x14ac:dyDescent="0.25"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8:19" ht="15.75" customHeight="1" x14ac:dyDescent="0.25"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8:19" ht="15.75" customHeight="1" x14ac:dyDescent="0.25"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8:19" ht="15.75" customHeight="1" x14ac:dyDescent="0.25"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8:19" ht="15.75" customHeight="1" x14ac:dyDescent="0.25"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8:19" ht="15.75" customHeight="1" x14ac:dyDescent="0.2"/>
    <row r="59" spans="8:19" ht="15.75" customHeight="1" x14ac:dyDescent="0.2"/>
    <row r="60" spans="8:19" ht="15.75" customHeight="1" x14ac:dyDescent="0.2"/>
    <row r="61" spans="8:19" ht="15.75" customHeight="1" x14ac:dyDescent="0.2"/>
    <row r="62" spans="8:19" ht="15.75" customHeight="1" x14ac:dyDescent="0.2"/>
    <row r="63" spans="8:19" ht="15.75" customHeight="1" x14ac:dyDescent="0.2"/>
    <row r="64" spans="8:1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43.875" customWidth="1"/>
    <col min="2" max="3" width="12.75" customWidth="1"/>
    <col min="4" max="4" width="13.5" customWidth="1"/>
    <col min="5" max="6" width="12.75" customWidth="1"/>
    <col min="7" max="7" width="13.125" customWidth="1"/>
    <col min="8" max="8" width="12" customWidth="1"/>
    <col min="9" max="26" width="7.625" customWidth="1"/>
  </cols>
  <sheetData>
    <row r="1" spans="1:14" x14ac:dyDescent="0.25">
      <c r="A1" s="1" t="s">
        <v>0</v>
      </c>
    </row>
    <row r="2" spans="1:14" x14ac:dyDescent="0.25">
      <c r="A2" s="1" t="s">
        <v>3</v>
      </c>
    </row>
    <row r="3" spans="1:14" x14ac:dyDescent="0.25">
      <c r="A3" s="2" t="s">
        <v>2</v>
      </c>
    </row>
    <row r="4" spans="1:14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3">
        <v>2019</v>
      </c>
    </row>
    <row r="5" spans="1:14" x14ac:dyDescent="0.25">
      <c r="A5" s="4" t="s">
        <v>4</v>
      </c>
      <c r="B5" s="5">
        <v>2018667255</v>
      </c>
      <c r="C5" s="5">
        <v>2021190727</v>
      </c>
      <c r="D5" s="5">
        <v>1714839326</v>
      </c>
      <c r="E5" s="5">
        <v>1771561727</v>
      </c>
      <c r="F5" s="5">
        <v>1701985231</v>
      </c>
      <c r="G5" s="6">
        <v>1731498010</v>
      </c>
      <c r="H5" s="6">
        <v>1706673568</v>
      </c>
      <c r="I5" s="5"/>
      <c r="J5" s="5"/>
      <c r="K5" s="5"/>
      <c r="L5" s="5"/>
      <c r="M5" s="5"/>
      <c r="N5" s="5"/>
    </row>
    <row r="6" spans="1:14" x14ac:dyDescent="0.25">
      <c r="A6" s="2" t="s">
        <v>6</v>
      </c>
      <c r="B6" s="8">
        <v>1750483379</v>
      </c>
      <c r="C6" s="8">
        <v>1736627891</v>
      </c>
      <c r="D6" s="8">
        <v>1472545478</v>
      </c>
      <c r="E6" s="8">
        <v>1516054327</v>
      </c>
      <c r="F6" s="8">
        <v>1456905295</v>
      </c>
      <c r="G6" s="10">
        <v>1481262380</v>
      </c>
      <c r="H6" s="6">
        <v>1464208507</v>
      </c>
      <c r="I6" s="5"/>
      <c r="J6" s="5"/>
      <c r="K6" s="5"/>
      <c r="L6" s="5"/>
      <c r="M6" s="5"/>
      <c r="N6" s="5"/>
    </row>
    <row r="7" spans="1:14" x14ac:dyDescent="0.25">
      <c r="A7" s="4" t="s">
        <v>8</v>
      </c>
      <c r="B7" s="11">
        <f t="shared" ref="B7:H7" si="0">B5-B6</f>
        <v>268183876</v>
      </c>
      <c r="C7" s="11">
        <f t="shared" si="0"/>
        <v>284562836</v>
      </c>
      <c r="D7" s="11">
        <f t="shared" si="0"/>
        <v>242293848</v>
      </c>
      <c r="E7" s="11">
        <f t="shared" si="0"/>
        <v>255507400</v>
      </c>
      <c r="F7" s="11">
        <f t="shared" si="0"/>
        <v>245079936</v>
      </c>
      <c r="G7" s="11">
        <f t="shared" si="0"/>
        <v>250235630</v>
      </c>
      <c r="H7" s="11">
        <f t="shared" si="0"/>
        <v>242465061</v>
      </c>
      <c r="I7" s="5"/>
      <c r="J7" s="5"/>
      <c r="K7" s="5"/>
      <c r="L7" s="5"/>
      <c r="M7" s="5"/>
      <c r="N7" s="5"/>
    </row>
    <row r="8" spans="1:14" x14ac:dyDescent="0.25">
      <c r="A8" s="1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25">
      <c r="A9" s="4" t="s">
        <v>16</v>
      </c>
      <c r="B9" s="11">
        <f t="shared" ref="B9:H9" si="1">SUM(B10:B11)</f>
        <v>69867651</v>
      </c>
      <c r="C9" s="11">
        <f t="shared" si="1"/>
        <v>71576816</v>
      </c>
      <c r="D9" s="11">
        <f t="shared" si="1"/>
        <v>56770487</v>
      </c>
      <c r="E9" s="11">
        <f t="shared" si="1"/>
        <v>74364398</v>
      </c>
      <c r="F9" s="11">
        <f t="shared" si="1"/>
        <v>75649582</v>
      </c>
      <c r="G9" s="11">
        <f t="shared" si="1"/>
        <v>82843675</v>
      </c>
      <c r="H9" s="11">
        <f t="shared" si="1"/>
        <v>82449405</v>
      </c>
      <c r="I9" s="5"/>
      <c r="J9" s="5"/>
      <c r="K9" s="5"/>
      <c r="L9" s="5"/>
      <c r="M9" s="5"/>
      <c r="N9" s="5"/>
    </row>
    <row r="10" spans="1:14" x14ac:dyDescent="0.25">
      <c r="A10" s="14" t="s">
        <v>21</v>
      </c>
      <c r="B10" s="5">
        <v>56624256</v>
      </c>
      <c r="C10" s="5">
        <v>57537830</v>
      </c>
      <c r="D10" s="5">
        <v>46716119</v>
      </c>
      <c r="E10" s="5">
        <v>61086088</v>
      </c>
      <c r="F10" s="5">
        <v>63504818</v>
      </c>
      <c r="G10" s="5">
        <v>70173467</v>
      </c>
      <c r="H10" s="6">
        <v>70702570</v>
      </c>
      <c r="I10" s="5"/>
      <c r="J10" s="5"/>
      <c r="K10" s="5"/>
      <c r="L10" s="5"/>
      <c r="M10" s="5"/>
      <c r="N10" s="5"/>
    </row>
    <row r="11" spans="1:14" x14ac:dyDescent="0.25">
      <c r="A11" s="14" t="s">
        <v>23</v>
      </c>
      <c r="B11" s="5">
        <v>13243395</v>
      </c>
      <c r="C11" s="5">
        <v>14038986</v>
      </c>
      <c r="D11" s="5">
        <v>10054368</v>
      </c>
      <c r="E11" s="5">
        <v>13278310</v>
      </c>
      <c r="F11" s="5">
        <v>12144764</v>
      </c>
      <c r="G11" s="5">
        <v>12670208</v>
      </c>
      <c r="H11" s="6">
        <v>11746835</v>
      </c>
      <c r="I11" s="5"/>
      <c r="J11" s="5"/>
      <c r="K11" s="5"/>
      <c r="L11" s="5"/>
      <c r="M11" s="5"/>
      <c r="N11" s="5"/>
    </row>
    <row r="12" spans="1:14" x14ac:dyDescent="0.25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25">
      <c r="A13" s="4" t="s">
        <v>25</v>
      </c>
      <c r="B13" s="16">
        <f t="shared" ref="B13:H13" si="2">B7-B9</f>
        <v>198316225</v>
      </c>
      <c r="C13" s="16">
        <f t="shared" si="2"/>
        <v>212986020</v>
      </c>
      <c r="D13" s="16">
        <f t="shared" si="2"/>
        <v>185523361</v>
      </c>
      <c r="E13" s="16">
        <f t="shared" si="2"/>
        <v>181143002</v>
      </c>
      <c r="F13" s="16">
        <f t="shared" si="2"/>
        <v>169430354</v>
      </c>
      <c r="G13" s="16">
        <f t="shared" si="2"/>
        <v>167391955</v>
      </c>
      <c r="H13" s="16">
        <f t="shared" si="2"/>
        <v>160015656</v>
      </c>
      <c r="I13" s="5"/>
      <c r="J13" s="5"/>
      <c r="K13" s="5"/>
      <c r="L13" s="5"/>
      <c r="M13" s="5"/>
      <c r="N13" s="5"/>
    </row>
    <row r="14" spans="1:14" x14ac:dyDescent="0.25">
      <c r="A14" s="17" t="s">
        <v>26</v>
      </c>
      <c r="B14" s="11"/>
      <c r="C14" s="11"/>
      <c r="D14" s="11"/>
      <c r="E14" s="11"/>
      <c r="F14" s="11"/>
      <c r="G14" s="11"/>
      <c r="H14" s="5"/>
      <c r="I14" s="5"/>
      <c r="J14" s="5"/>
      <c r="K14" s="5"/>
      <c r="L14" s="5"/>
      <c r="M14" s="5"/>
      <c r="N14" s="5"/>
    </row>
    <row r="15" spans="1:14" x14ac:dyDescent="0.25">
      <c r="A15" s="14" t="s">
        <v>31</v>
      </c>
      <c r="B15" s="5">
        <v>142097041</v>
      </c>
      <c r="C15" s="5">
        <v>158067215</v>
      </c>
      <c r="D15" s="5">
        <v>135628205</v>
      </c>
      <c r="E15" s="5">
        <v>121139410</v>
      </c>
      <c r="F15" s="5">
        <v>122372125</v>
      </c>
      <c r="G15" s="5">
        <v>120387337</v>
      </c>
      <c r="H15" s="6">
        <v>133021535</v>
      </c>
      <c r="I15" s="5"/>
      <c r="J15" s="5"/>
      <c r="K15" s="5"/>
      <c r="L15" s="5"/>
      <c r="M15" s="5"/>
      <c r="N15" s="5"/>
    </row>
    <row r="16" spans="1:14" x14ac:dyDescent="0.25">
      <c r="A16" s="14" t="s">
        <v>34</v>
      </c>
      <c r="B16" s="5">
        <v>2867593</v>
      </c>
      <c r="C16" s="5">
        <v>3031858</v>
      </c>
      <c r="D16" s="5">
        <v>2638289</v>
      </c>
      <c r="E16" s="5">
        <v>2554808</v>
      </c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14" t="s">
        <v>36</v>
      </c>
      <c r="B17" s="5">
        <v>4616393</v>
      </c>
      <c r="C17" s="5">
        <v>4890789</v>
      </c>
      <c r="D17" s="5">
        <v>4149077</v>
      </c>
      <c r="E17" s="5">
        <v>4534805</v>
      </c>
      <c r="F17" s="5">
        <v>4102877</v>
      </c>
      <c r="G17" s="5">
        <v>4320030</v>
      </c>
      <c r="H17" s="6">
        <v>4642071</v>
      </c>
      <c r="I17" s="5"/>
      <c r="J17" s="5"/>
      <c r="K17" s="5"/>
      <c r="L17" s="5"/>
      <c r="M17" s="5"/>
      <c r="N17" s="5"/>
    </row>
    <row r="18" spans="1:14" x14ac:dyDescent="0.25">
      <c r="A18" s="1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4" t="s">
        <v>41</v>
      </c>
      <c r="B19" s="16">
        <f t="shared" ref="B19:H19" si="3">B13-B15+B17-B16</f>
        <v>57967984</v>
      </c>
      <c r="C19" s="16">
        <f t="shared" si="3"/>
        <v>56777736</v>
      </c>
      <c r="D19" s="16">
        <f t="shared" si="3"/>
        <v>51405944</v>
      </c>
      <c r="E19" s="16">
        <f t="shared" si="3"/>
        <v>61983589</v>
      </c>
      <c r="F19" s="16">
        <f t="shared" si="3"/>
        <v>51161106</v>
      </c>
      <c r="G19" s="16">
        <f t="shared" si="3"/>
        <v>51324648</v>
      </c>
      <c r="H19" s="16">
        <f t="shared" si="3"/>
        <v>31636192</v>
      </c>
      <c r="I19" s="5"/>
      <c r="J19" s="5"/>
      <c r="K19" s="5"/>
      <c r="L19" s="5"/>
      <c r="M19" s="5"/>
      <c r="N19" s="5"/>
    </row>
    <row r="20" spans="1:14" x14ac:dyDescent="0.25">
      <c r="A20" s="14" t="s">
        <v>47</v>
      </c>
      <c r="B20" s="8">
        <v>2760380</v>
      </c>
      <c r="C20" s="8">
        <v>2703702</v>
      </c>
      <c r="D20" s="8">
        <v>2447902</v>
      </c>
      <c r="E20" s="8">
        <v>2951599</v>
      </c>
      <c r="F20" s="8">
        <v>2436243</v>
      </c>
      <c r="G20" s="8">
        <v>2444031</v>
      </c>
      <c r="H20" s="6">
        <v>1506485</v>
      </c>
      <c r="I20" s="5"/>
      <c r="J20" s="5"/>
      <c r="K20" s="5"/>
      <c r="L20" s="5"/>
      <c r="M20" s="5"/>
      <c r="N20" s="5"/>
    </row>
    <row r="21" spans="1:14" ht="15.75" customHeight="1" x14ac:dyDescent="0.25">
      <c r="A21" s="4" t="s">
        <v>49</v>
      </c>
      <c r="B21" s="11">
        <f t="shared" ref="B21:H21" si="4">B19-B20</f>
        <v>55207604</v>
      </c>
      <c r="C21" s="11">
        <f t="shared" si="4"/>
        <v>54074034</v>
      </c>
      <c r="D21" s="11">
        <f t="shared" si="4"/>
        <v>48958042</v>
      </c>
      <c r="E21" s="11">
        <f t="shared" si="4"/>
        <v>59031990</v>
      </c>
      <c r="F21" s="11">
        <f t="shared" si="4"/>
        <v>48724863</v>
      </c>
      <c r="G21" s="11">
        <f t="shared" si="4"/>
        <v>48880617</v>
      </c>
      <c r="H21" s="11">
        <f t="shared" si="4"/>
        <v>30129707</v>
      </c>
      <c r="I21" s="5"/>
      <c r="J21" s="5"/>
      <c r="K21" s="5"/>
      <c r="L21" s="5"/>
      <c r="M21" s="5"/>
      <c r="N21" s="5"/>
    </row>
    <row r="22" spans="1:14" ht="15.75" customHeight="1" x14ac:dyDescent="0.25">
      <c r="A22" s="1"/>
      <c r="B22" s="11"/>
      <c r="C22" s="11"/>
      <c r="D22" s="11"/>
      <c r="E22" s="11"/>
      <c r="F22" s="11"/>
      <c r="G22" s="11"/>
      <c r="H22" s="5"/>
      <c r="I22" s="5"/>
      <c r="J22" s="5"/>
      <c r="K22" s="5"/>
      <c r="L22" s="5"/>
      <c r="M22" s="5"/>
      <c r="N22" s="5"/>
    </row>
    <row r="23" spans="1:14" ht="15.75" customHeight="1" x14ac:dyDescent="0.25">
      <c r="A23" s="9" t="s">
        <v>52</v>
      </c>
      <c r="B23" s="11">
        <f t="shared" ref="B23:H23" si="5">SUM(B24:B25)</f>
        <v>8970709</v>
      </c>
      <c r="C23" s="11">
        <f t="shared" si="5"/>
        <v>9563018</v>
      </c>
      <c r="D23" s="11">
        <f t="shared" si="5"/>
        <v>7772969</v>
      </c>
      <c r="E23" s="11">
        <f t="shared" si="5"/>
        <v>17177549</v>
      </c>
      <c r="F23" s="11">
        <f t="shared" si="5"/>
        <v>8957087</v>
      </c>
      <c r="G23" s="11">
        <f t="shared" si="5"/>
        <v>8692103</v>
      </c>
      <c r="H23" s="11">
        <f t="shared" si="5"/>
        <v>9409861</v>
      </c>
      <c r="I23" s="5"/>
      <c r="J23" s="5"/>
      <c r="K23" s="5"/>
      <c r="L23" s="5"/>
      <c r="M23" s="5"/>
      <c r="N23" s="5"/>
    </row>
    <row r="24" spans="1:14" ht="15.75" customHeight="1" x14ac:dyDescent="0.25">
      <c r="A24" s="14" t="s">
        <v>53</v>
      </c>
      <c r="B24" s="5">
        <v>8281141</v>
      </c>
      <c r="C24" s="5">
        <v>8111105</v>
      </c>
      <c r="D24" s="5">
        <v>7343706</v>
      </c>
      <c r="E24" s="5">
        <v>8854799</v>
      </c>
      <c r="F24" s="5">
        <v>7308729</v>
      </c>
      <c r="G24" s="5">
        <v>10388988</v>
      </c>
      <c r="H24" s="6">
        <v>10267894</v>
      </c>
      <c r="I24" s="5"/>
      <c r="J24" s="5"/>
      <c r="K24" s="5"/>
      <c r="L24" s="5"/>
      <c r="M24" s="5"/>
      <c r="N24" s="5"/>
    </row>
    <row r="25" spans="1:14" ht="15.75" customHeight="1" x14ac:dyDescent="0.25">
      <c r="A25" s="14" t="s">
        <v>57</v>
      </c>
      <c r="B25" s="5">
        <v>689568</v>
      </c>
      <c r="C25" s="5">
        <v>1451913</v>
      </c>
      <c r="D25" s="5">
        <v>429263</v>
      </c>
      <c r="E25" s="5">
        <v>8322750</v>
      </c>
      <c r="F25" s="5">
        <v>1648358</v>
      </c>
      <c r="G25" s="5">
        <v>-1696885</v>
      </c>
      <c r="H25" s="6">
        <v>-858033</v>
      </c>
      <c r="I25" s="5"/>
      <c r="J25" s="5"/>
      <c r="K25" s="5"/>
      <c r="L25" s="5"/>
      <c r="M25" s="5"/>
      <c r="N25" s="5"/>
    </row>
    <row r="26" spans="1:14" ht="15.75" customHeight="1" x14ac:dyDescent="0.25">
      <c r="A26" s="4" t="s">
        <v>59</v>
      </c>
      <c r="B26" s="22">
        <f t="shared" ref="B26:H26" si="6">B21-B23</f>
        <v>46236895</v>
      </c>
      <c r="C26" s="22">
        <f t="shared" si="6"/>
        <v>44511016</v>
      </c>
      <c r="D26" s="22">
        <f t="shared" si="6"/>
        <v>41185073</v>
      </c>
      <c r="E26" s="22">
        <f t="shared" si="6"/>
        <v>41854441</v>
      </c>
      <c r="F26" s="22">
        <f t="shared" si="6"/>
        <v>39767776</v>
      </c>
      <c r="G26" s="22">
        <f t="shared" si="6"/>
        <v>40188514</v>
      </c>
      <c r="H26" s="22">
        <f t="shared" si="6"/>
        <v>20719846</v>
      </c>
      <c r="I26" s="5"/>
      <c r="J26" s="5"/>
      <c r="K26" s="5"/>
      <c r="L26" s="5"/>
      <c r="M26" s="5"/>
      <c r="N26" s="5"/>
    </row>
    <row r="27" spans="1:14" ht="15.75" customHeight="1" x14ac:dyDescent="0.25">
      <c r="A27" s="1"/>
      <c r="B27" s="11"/>
      <c r="C27" s="11"/>
      <c r="D27" s="11"/>
      <c r="E27" s="11"/>
      <c r="F27" s="11"/>
      <c r="G27" s="11"/>
      <c r="H27" s="5"/>
      <c r="I27" s="5"/>
      <c r="J27" s="5"/>
      <c r="K27" s="5"/>
      <c r="L27" s="5"/>
      <c r="M27" s="5"/>
      <c r="N27" s="5"/>
    </row>
    <row r="28" spans="1:14" ht="15.75" customHeight="1" x14ac:dyDescent="0.25">
      <c r="A28" s="4" t="s">
        <v>67</v>
      </c>
      <c r="B28" s="24">
        <f>B26/('1'!B33/10)</f>
        <v>1.2103899214659686</v>
      </c>
      <c r="C28" s="24">
        <f>C26/('1'!C33/10)</f>
        <v>1.1652098429319371</v>
      </c>
      <c r="D28" s="24">
        <f>D26/('1'!D33/10)</f>
        <v>1.0781432722513089</v>
      </c>
      <c r="E28" s="24">
        <f>E26/('1'!E33/10)</f>
        <v>1.0956659947643979</v>
      </c>
      <c r="F28" s="24">
        <f>F26/('1'!F33/10)</f>
        <v>1.0410412565445026</v>
      </c>
      <c r="G28" s="24">
        <f>G26/('1'!G33/10)</f>
        <v>1.0520553403141362</v>
      </c>
      <c r="H28" s="24">
        <f>H26/('1'!H33/10)</f>
        <v>0.54240434554973826</v>
      </c>
      <c r="I28" s="5"/>
      <c r="J28" s="5"/>
      <c r="K28" s="5"/>
      <c r="L28" s="5"/>
      <c r="M28" s="5"/>
      <c r="N28" s="5"/>
    </row>
    <row r="29" spans="1:14" ht="15.75" customHeight="1" x14ac:dyDescent="0.25">
      <c r="A29" s="17" t="s">
        <v>71</v>
      </c>
      <c r="B29" s="5">
        <f>'1'!B33/10</f>
        <v>38200000</v>
      </c>
      <c r="C29" s="5">
        <f>'1'!C33/10</f>
        <v>38200000</v>
      </c>
      <c r="D29" s="5">
        <f>'1'!D33/10</f>
        <v>38200000</v>
      </c>
      <c r="E29" s="5">
        <f>'1'!E33/10</f>
        <v>38200000</v>
      </c>
      <c r="F29" s="5">
        <f>'1'!F33/10</f>
        <v>38200000</v>
      </c>
      <c r="G29" s="5">
        <f>'1'!G33/10</f>
        <v>38200000</v>
      </c>
      <c r="H29" s="5">
        <f>'1'!H33/10</f>
        <v>38200000</v>
      </c>
      <c r="I29" s="5"/>
      <c r="J29" s="5"/>
      <c r="K29" s="5"/>
      <c r="L29" s="5"/>
      <c r="M29" s="5"/>
      <c r="N29" s="5"/>
    </row>
    <row r="30" spans="1:14" ht="15.75" customHeight="1" x14ac:dyDescent="0.25">
      <c r="H30" s="5"/>
      <c r="I30" s="5"/>
      <c r="J30" s="5"/>
      <c r="K30" s="5"/>
      <c r="L30" s="5"/>
      <c r="M30" s="5"/>
      <c r="N30" s="5"/>
    </row>
    <row r="31" spans="1:14" ht="15.75" customHeight="1" x14ac:dyDescent="0.25">
      <c r="H31" s="5"/>
      <c r="I31" s="5"/>
      <c r="J31" s="5"/>
      <c r="K31" s="5"/>
      <c r="L31" s="5"/>
      <c r="M31" s="5"/>
      <c r="N31" s="5"/>
    </row>
    <row r="32" spans="1:14" ht="15.75" customHeight="1" x14ac:dyDescent="0.25">
      <c r="H32" s="5"/>
      <c r="I32" s="5"/>
      <c r="J32" s="5"/>
      <c r="K32" s="5"/>
      <c r="L32" s="5"/>
      <c r="M32" s="5"/>
      <c r="N32" s="5"/>
    </row>
    <row r="33" spans="8:14" ht="15.75" customHeight="1" x14ac:dyDescent="0.25">
      <c r="H33" s="5"/>
      <c r="I33" s="5"/>
      <c r="J33" s="5"/>
      <c r="K33" s="5"/>
      <c r="L33" s="5"/>
      <c r="M33" s="5"/>
      <c r="N33" s="5"/>
    </row>
    <row r="34" spans="8:14" ht="15.75" customHeight="1" x14ac:dyDescent="0.25">
      <c r="H34" s="5"/>
      <c r="I34" s="5"/>
      <c r="J34" s="5"/>
      <c r="K34" s="5"/>
      <c r="L34" s="5"/>
      <c r="M34" s="5"/>
      <c r="N34" s="5"/>
    </row>
    <row r="35" spans="8:14" ht="15.75" customHeight="1" x14ac:dyDescent="0.25">
      <c r="H35" s="5"/>
      <c r="I35" s="5"/>
      <c r="J35" s="5"/>
      <c r="K35" s="5"/>
      <c r="L35" s="5"/>
      <c r="M35" s="5"/>
      <c r="N35" s="5"/>
    </row>
    <row r="36" spans="8:14" ht="15.75" customHeight="1" x14ac:dyDescent="0.25">
      <c r="H36" s="5"/>
      <c r="I36" s="5"/>
      <c r="J36" s="5"/>
      <c r="K36" s="5"/>
      <c r="L36" s="5"/>
      <c r="M36" s="5"/>
      <c r="N36" s="5"/>
    </row>
    <row r="37" spans="8:14" ht="15.75" customHeight="1" x14ac:dyDescent="0.25">
      <c r="H37" s="5"/>
      <c r="I37" s="5"/>
      <c r="J37" s="5"/>
      <c r="K37" s="5"/>
      <c r="L37" s="5"/>
      <c r="M37" s="5"/>
      <c r="N37" s="5"/>
    </row>
    <row r="38" spans="8:14" ht="15.75" customHeight="1" x14ac:dyDescent="0.25">
      <c r="H38" s="5"/>
      <c r="I38" s="5"/>
      <c r="J38" s="5"/>
      <c r="K38" s="5"/>
      <c r="L38" s="5"/>
      <c r="M38" s="5"/>
      <c r="N38" s="5"/>
    </row>
    <row r="39" spans="8:14" ht="15.75" customHeight="1" x14ac:dyDescent="0.25">
      <c r="H39" s="5"/>
      <c r="I39" s="5"/>
      <c r="J39" s="5"/>
      <c r="K39" s="5"/>
      <c r="L39" s="5"/>
      <c r="M39" s="5"/>
      <c r="N39" s="5"/>
    </row>
    <row r="40" spans="8:14" ht="15.75" customHeight="1" x14ac:dyDescent="0.25">
      <c r="H40" s="5"/>
      <c r="I40" s="5"/>
      <c r="J40" s="5"/>
      <c r="K40" s="5"/>
      <c r="L40" s="5"/>
      <c r="M40" s="5"/>
      <c r="N40" s="5"/>
    </row>
    <row r="41" spans="8:14" ht="15.75" customHeight="1" x14ac:dyDescent="0.25">
      <c r="H41" s="5"/>
      <c r="I41" s="5"/>
      <c r="J41" s="5"/>
      <c r="K41" s="5"/>
      <c r="L41" s="5"/>
      <c r="M41" s="5"/>
      <c r="N41" s="5"/>
    </row>
    <row r="42" spans="8:14" ht="15.75" customHeight="1" x14ac:dyDescent="0.25">
      <c r="H42" s="5"/>
      <c r="I42" s="5"/>
      <c r="J42" s="5"/>
      <c r="K42" s="5"/>
      <c r="L42" s="5"/>
      <c r="M42" s="5"/>
      <c r="N42" s="5"/>
    </row>
    <row r="43" spans="8:14" ht="15.75" customHeight="1" x14ac:dyDescent="0.25">
      <c r="H43" s="5"/>
      <c r="I43" s="5"/>
      <c r="J43" s="5"/>
      <c r="K43" s="5"/>
      <c r="L43" s="5"/>
      <c r="M43" s="5"/>
      <c r="N43" s="5"/>
    </row>
    <row r="44" spans="8:14" ht="15.75" customHeight="1" x14ac:dyDescent="0.25">
      <c r="H44" s="5"/>
      <c r="I44" s="5"/>
      <c r="J44" s="5"/>
      <c r="K44" s="5"/>
      <c r="L44" s="5"/>
      <c r="M44" s="5"/>
      <c r="N44" s="5"/>
    </row>
    <row r="45" spans="8:14" ht="15.75" customHeight="1" x14ac:dyDescent="0.25">
      <c r="H45" s="5"/>
      <c r="I45" s="5"/>
      <c r="J45" s="5"/>
      <c r="K45" s="5"/>
      <c r="L45" s="5"/>
      <c r="M45" s="5"/>
      <c r="N45" s="5"/>
    </row>
    <row r="46" spans="8:14" ht="15.75" customHeight="1" x14ac:dyDescent="0.25">
      <c r="H46" s="5"/>
      <c r="I46" s="5"/>
      <c r="J46" s="5"/>
      <c r="K46" s="5"/>
      <c r="L46" s="5"/>
      <c r="M46" s="5"/>
      <c r="N46" s="5"/>
    </row>
    <row r="47" spans="8:14" ht="15.75" customHeight="1" x14ac:dyDescent="0.2"/>
    <row r="48" spans="8:14" ht="15.75" customHeight="1" x14ac:dyDescent="0.2"/>
    <row r="49" spans="1:1" ht="15.75" customHeight="1" x14ac:dyDescent="0.2"/>
    <row r="50" spans="1:1" ht="15.75" customHeight="1" x14ac:dyDescent="0.2"/>
    <row r="51" spans="1:1" ht="15.75" customHeight="1" x14ac:dyDescent="0.25">
      <c r="A51" s="14"/>
    </row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1" sqref="A21"/>
    </sheetView>
  </sheetViews>
  <sheetFormatPr defaultColWidth="12.625" defaultRowHeight="15" customHeight="1" x14ac:dyDescent="0.2"/>
  <cols>
    <col min="1" max="1" width="40.625" customWidth="1"/>
    <col min="2" max="7" width="13.125" customWidth="1"/>
    <col min="8" max="8" width="14.75" customWidth="1"/>
    <col min="9" max="26" width="7.625" customWidth="1"/>
  </cols>
  <sheetData>
    <row r="1" spans="1:12" x14ac:dyDescent="0.25">
      <c r="A1" s="1" t="s">
        <v>0</v>
      </c>
    </row>
    <row r="2" spans="1:12" x14ac:dyDescent="0.25">
      <c r="A2" s="1" t="s">
        <v>10</v>
      </c>
    </row>
    <row r="3" spans="1:12" x14ac:dyDescent="0.25">
      <c r="A3" s="2" t="s">
        <v>2</v>
      </c>
    </row>
    <row r="4" spans="1:12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3">
        <v>2019</v>
      </c>
    </row>
    <row r="5" spans="1:12" x14ac:dyDescent="0.25">
      <c r="A5" s="4" t="s">
        <v>12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2" t="s">
        <v>13</v>
      </c>
      <c r="B6" s="5">
        <v>1888953612</v>
      </c>
      <c r="C6" s="5">
        <v>2007690204</v>
      </c>
      <c r="D6" s="5">
        <v>1761266905</v>
      </c>
      <c r="E6" s="5">
        <v>1620346243</v>
      </c>
      <c r="F6" s="5">
        <v>1795006110</v>
      </c>
      <c r="G6" s="5">
        <v>1946393955</v>
      </c>
      <c r="H6" s="6">
        <v>1595225047</v>
      </c>
      <c r="I6" s="5"/>
      <c r="J6" s="5"/>
      <c r="K6" s="5"/>
      <c r="L6" s="5"/>
    </row>
    <row r="7" spans="1:12" ht="15.75" x14ac:dyDescent="0.25">
      <c r="A7" s="13" t="s">
        <v>15</v>
      </c>
      <c r="B7" s="5">
        <v>-1509518494</v>
      </c>
      <c r="C7" s="5">
        <v>-2124214295</v>
      </c>
      <c r="D7" s="5">
        <v>-1489215117</v>
      </c>
      <c r="E7" s="5">
        <v>-1591147794</v>
      </c>
      <c r="F7" s="5">
        <v>-1392148803</v>
      </c>
      <c r="G7" s="6">
        <v>-1947155565</v>
      </c>
      <c r="H7" s="6">
        <v>-1341401160</v>
      </c>
      <c r="I7" s="5"/>
      <c r="J7" s="5"/>
      <c r="K7" s="5"/>
      <c r="L7" s="5"/>
    </row>
    <row r="8" spans="1:12" ht="15.75" x14ac:dyDescent="0.25">
      <c r="A8" s="13" t="s">
        <v>17</v>
      </c>
      <c r="B8" s="5">
        <v>-131289449</v>
      </c>
      <c r="C8" s="5">
        <v>-152199275</v>
      </c>
      <c r="D8" s="5">
        <v>-119450794</v>
      </c>
      <c r="E8" s="5">
        <v>-105814291</v>
      </c>
      <c r="F8" s="5">
        <v>-122372125</v>
      </c>
      <c r="G8" s="5">
        <v>-120387337</v>
      </c>
      <c r="H8" s="6">
        <v>-133021535</v>
      </c>
      <c r="I8" s="5"/>
      <c r="J8" s="5"/>
      <c r="K8" s="5"/>
      <c r="L8" s="5"/>
    </row>
    <row r="9" spans="1:12" ht="15.75" x14ac:dyDescent="0.25">
      <c r="A9" s="13" t="s">
        <v>19</v>
      </c>
      <c r="B9" s="5">
        <v>-19248215</v>
      </c>
      <c r="C9" s="5">
        <v>-21587571</v>
      </c>
      <c r="D9" s="5">
        <v>-10698012</v>
      </c>
      <c r="E9" s="5">
        <v>-11803335</v>
      </c>
      <c r="F9" s="5">
        <v>-8794215</v>
      </c>
      <c r="G9" s="5">
        <v>-14648822</v>
      </c>
      <c r="H9" s="6">
        <v>-8962772</v>
      </c>
      <c r="I9" s="5"/>
      <c r="J9" s="5"/>
      <c r="K9" s="5"/>
      <c r="L9" s="5"/>
    </row>
    <row r="10" spans="1:12" ht="15.75" x14ac:dyDescent="0.25">
      <c r="A10" s="15"/>
      <c r="B10" s="16">
        <f t="shared" ref="B10:H10" si="0">SUM(B6:B9)</f>
        <v>228897454</v>
      </c>
      <c r="C10" s="16">
        <f t="shared" si="0"/>
        <v>-290310937</v>
      </c>
      <c r="D10" s="16">
        <f t="shared" si="0"/>
        <v>141902982</v>
      </c>
      <c r="E10" s="16">
        <f t="shared" si="0"/>
        <v>-88419177</v>
      </c>
      <c r="F10" s="16">
        <f t="shared" si="0"/>
        <v>271690967</v>
      </c>
      <c r="G10" s="16">
        <f t="shared" si="0"/>
        <v>-135797769</v>
      </c>
      <c r="H10" s="16">
        <f t="shared" si="0"/>
        <v>111839580</v>
      </c>
      <c r="I10" s="5"/>
      <c r="J10" s="5"/>
      <c r="K10" s="5"/>
      <c r="L10" s="5"/>
    </row>
    <row r="11" spans="1:12" ht="15.75" x14ac:dyDescent="0.25">
      <c r="A11" s="1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4" t="s">
        <v>12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14" t="s">
        <v>27</v>
      </c>
      <c r="B13" s="5">
        <v>-91554527</v>
      </c>
      <c r="C13" s="5">
        <v>-111585377</v>
      </c>
      <c r="D13" s="5">
        <v>-83529422</v>
      </c>
      <c r="E13" s="5">
        <v>-59990994</v>
      </c>
      <c r="F13" s="5">
        <v>-133640055</v>
      </c>
      <c r="G13" s="5">
        <v>-45648932</v>
      </c>
      <c r="H13" s="6">
        <v>-36102113</v>
      </c>
      <c r="I13" s="5"/>
      <c r="J13" s="5"/>
      <c r="K13" s="5"/>
      <c r="L13" s="5"/>
    </row>
    <row r="14" spans="1:12" x14ac:dyDescent="0.25">
      <c r="A14" s="14" t="s">
        <v>28</v>
      </c>
      <c r="B14" s="5"/>
      <c r="C14" s="5"/>
      <c r="D14" s="5">
        <v>4149077</v>
      </c>
      <c r="E14" s="5">
        <v>4534805</v>
      </c>
      <c r="F14" s="5">
        <v>4102877</v>
      </c>
      <c r="G14" s="6">
        <v>3975813</v>
      </c>
      <c r="H14" s="6">
        <v>4339376</v>
      </c>
      <c r="I14" s="5"/>
      <c r="J14" s="5"/>
      <c r="K14" s="5"/>
      <c r="L14" s="5"/>
    </row>
    <row r="15" spans="1:12" x14ac:dyDescent="0.25">
      <c r="A15" s="14" t="s">
        <v>30</v>
      </c>
      <c r="B15" s="5"/>
      <c r="C15" s="5">
        <v>-73680</v>
      </c>
      <c r="D15" s="5"/>
      <c r="E15" s="5">
        <v>23400000</v>
      </c>
      <c r="F15" s="5">
        <v>6000000</v>
      </c>
      <c r="G15" s="5"/>
      <c r="H15" s="5"/>
      <c r="I15" s="5"/>
      <c r="J15" s="5"/>
      <c r="K15" s="5"/>
      <c r="L15" s="5"/>
    </row>
    <row r="16" spans="1:12" x14ac:dyDescent="0.25">
      <c r="A16" s="1"/>
      <c r="B16" s="16">
        <f t="shared" ref="B16:H16" si="1">SUM(B13:B15)</f>
        <v>-91554527</v>
      </c>
      <c r="C16" s="16">
        <f t="shared" si="1"/>
        <v>-111659057</v>
      </c>
      <c r="D16" s="16">
        <f t="shared" si="1"/>
        <v>-79380345</v>
      </c>
      <c r="E16" s="16">
        <f t="shared" si="1"/>
        <v>-32056189</v>
      </c>
      <c r="F16" s="16">
        <f t="shared" si="1"/>
        <v>-123537178</v>
      </c>
      <c r="G16" s="16">
        <f t="shared" si="1"/>
        <v>-41673119</v>
      </c>
      <c r="H16" s="16">
        <f t="shared" si="1"/>
        <v>-31762737</v>
      </c>
      <c r="I16" s="5"/>
      <c r="J16" s="5"/>
      <c r="K16" s="5"/>
      <c r="L16" s="5"/>
    </row>
    <row r="17" spans="1:12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4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14" t="s">
        <v>39</v>
      </c>
      <c r="B19" s="5">
        <v>-24870390</v>
      </c>
      <c r="C19" s="5">
        <v>515220973</v>
      </c>
      <c r="D19" s="5">
        <v>-314061983</v>
      </c>
      <c r="E19" s="5">
        <v>67797087</v>
      </c>
      <c r="F19" s="5">
        <v>12946582</v>
      </c>
      <c r="G19" s="5">
        <v>257582863</v>
      </c>
      <c r="H19" s="6">
        <v>28307457</v>
      </c>
      <c r="I19" s="5"/>
      <c r="J19" s="5"/>
      <c r="K19" s="5"/>
      <c r="L19" s="5"/>
    </row>
    <row r="20" spans="1:12" x14ac:dyDescent="0.25">
      <c r="A20" s="14" t="s">
        <v>42</v>
      </c>
      <c r="B20" s="5">
        <v>-102963300</v>
      </c>
      <c r="C20" s="5">
        <v>-52185815</v>
      </c>
      <c r="D20" s="5">
        <v>268555560</v>
      </c>
      <c r="E20" s="5">
        <v>99988599</v>
      </c>
      <c r="F20" s="5">
        <v>-132699404</v>
      </c>
      <c r="G20" s="5">
        <v>-45879055</v>
      </c>
      <c r="H20" s="6">
        <v>-80732876</v>
      </c>
      <c r="I20" s="5"/>
      <c r="J20" s="5"/>
      <c r="K20" s="5"/>
      <c r="L20" s="5"/>
    </row>
    <row r="21" spans="1:12" ht="15.75" customHeight="1" x14ac:dyDescent="0.25">
      <c r="A21" s="14" t="s">
        <v>44</v>
      </c>
      <c r="B21" s="5">
        <v>-10807592</v>
      </c>
      <c r="C21" s="5">
        <v>-5867940</v>
      </c>
      <c r="D21" s="5">
        <v>-16177411</v>
      </c>
      <c r="E21" s="5">
        <v>-15325119</v>
      </c>
      <c r="F21" s="5"/>
      <c r="G21" s="5"/>
      <c r="H21" s="5"/>
      <c r="I21" s="5"/>
      <c r="J21" s="5"/>
      <c r="K21" s="5"/>
      <c r="L21" s="5"/>
    </row>
    <row r="22" spans="1:12" ht="15.75" customHeight="1" x14ac:dyDescent="0.25">
      <c r="A22" s="14" t="s">
        <v>45</v>
      </c>
      <c r="B22" s="5">
        <v>-28783389</v>
      </c>
      <c r="C22" s="5">
        <v>-30393909</v>
      </c>
      <c r="D22" s="5">
        <v>-30711070</v>
      </c>
      <c r="E22" s="5">
        <v>-34851317</v>
      </c>
      <c r="F22" s="5">
        <v>-34170229</v>
      </c>
      <c r="G22" s="5">
        <v>-33362353</v>
      </c>
      <c r="H22" s="6">
        <v>-27632397</v>
      </c>
      <c r="I22" s="5"/>
      <c r="J22" s="5"/>
      <c r="K22" s="5"/>
      <c r="L22" s="5"/>
    </row>
    <row r="23" spans="1:12" ht="15.75" customHeight="1" x14ac:dyDescent="0.25">
      <c r="A23" s="1"/>
      <c r="B23" s="16">
        <f t="shared" ref="B23:H23" si="2">SUM(B19:B22)</f>
        <v>-167424671</v>
      </c>
      <c r="C23" s="16">
        <f t="shared" si="2"/>
        <v>426773309</v>
      </c>
      <c r="D23" s="16">
        <f t="shared" si="2"/>
        <v>-92394904</v>
      </c>
      <c r="E23" s="16">
        <f t="shared" si="2"/>
        <v>117609250</v>
      </c>
      <c r="F23" s="16">
        <f t="shared" si="2"/>
        <v>-153923051</v>
      </c>
      <c r="G23" s="16">
        <f t="shared" si="2"/>
        <v>178341455</v>
      </c>
      <c r="H23" s="16">
        <f t="shared" si="2"/>
        <v>-80057816</v>
      </c>
      <c r="I23" s="5"/>
      <c r="J23" s="5"/>
      <c r="K23" s="5"/>
      <c r="L23" s="5"/>
    </row>
    <row r="24" spans="1:12" ht="15.7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5.75" customHeight="1" x14ac:dyDescent="0.25">
      <c r="A25" s="1" t="s">
        <v>51</v>
      </c>
      <c r="B25" s="11">
        <f t="shared" ref="B25:H25" si="3">B10+B16+B23</f>
        <v>-30081744</v>
      </c>
      <c r="C25" s="11">
        <f t="shared" si="3"/>
        <v>24803315</v>
      </c>
      <c r="D25" s="11">
        <f t="shared" si="3"/>
        <v>-29872267</v>
      </c>
      <c r="E25" s="11">
        <f t="shared" si="3"/>
        <v>-2866116</v>
      </c>
      <c r="F25" s="11">
        <f t="shared" si="3"/>
        <v>-5769262</v>
      </c>
      <c r="G25" s="11">
        <f t="shared" si="3"/>
        <v>870567</v>
      </c>
      <c r="H25" s="11">
        <f t="shared" si="3"/>
        <v>19027</v>
      </c>
      <c r="I25" s="5"/>
      <c r="J25" s="5"/>
      <c r="K25" s="5"/>
      <c r="L25" s="5"/>
    </row>
    <row r="26" spans="1:12" ht="15.75" customHeight="1" x14ac:dyDescent="0.25">
      <c r="A26" s="17" t="s">
        <v>55</v>
      </c>
      <c r="B26" s="5">
        <v>66387617</v>
      </c>
      <c r="C26" s="5">
        <v>36305873</v>
      </c>
      <c r="D26" s="5">
        <v>61109188</v>
      </c>
      <c r="E26" s="5">
        <v>31236921</v>
      </c>
      <c r="F26" s="5">
        <v>28370805</v>
      </c>
      <c r="G26" s="5">
        <v>22601543</v>
      </c>
      <c r="H26" s="6">
        <v>23816327</v>
      </c>
      <c r="I26" s="5"/>
      <c r="J26" s="5"/>
      <c r="K26" s="5"/>
      <c r="L26" s="5"/>
    </row>
    <row r="27" spans="1:12" ht="15.75" customHeight="1" x14ac:dyDescent="0.25">
      <c r="A27" s="21" t="s">
        <v>56</v>
      </c>
      <c r="B27" s="11"/>
      <c r="C27" s="11"/>
      <c r="D27" s="11"/>
      <c r="E27" s="11"/>
      <c r="F27" s="11"/>
      <c r="G27" s="6">
        <v>344217</v>
      </c>
      <c r="H27" s="6">
        <v>302695</v>
      </c>
      <c r="I27" s="5"/>
      <c r="J27" s="5"/>
      <c r="K27" s="5"/>
      <c r="L27" s="5"/>
    </row>
    <row r="28" spans="1:12" ht="15.75" customHeight="1" x14ac:dyDescent="0.25">
      <c r="A28" s="4" t="s">
        <v>61</v>
      </c>
      <c r="B28" s="11">
        <f t="shared" ref="B28:F28" si="4">B25+B26</f>
        <v>36305873</v>
      </c>
      <c r="C28" s="11">
        <f t="shared" si="4"/>
        <v>61109188</v>
      </c>
      <c r="D28" s="11">
        <f t="shared" si="4"/>
        <v>31236921</v>
      </c>
      <c r="E28" s="11">
        <f t="shared" si="4"/>
        <v>28370805</v>
      </c>
      <c r="F28" s="11">
        <f t="shared" si="4"/>
        <v>22601543</v>
      </c>
      <c r="G28" s="11">
        <f t="shared" ref="G28:H28" si="5">G25+G26+G27</f>
        <v>23816327</v>
      </c>
      <c r="H28" s="11">
        <f t="shared" si="5"/>
        <v>24138049</v>
      </c>
      <c r="I28" s="5"/>
      <c r="J28" s="5"/>
      <c r="K28" s="5"/>
      <c r="L28" s="5"/>
    </row>
    <row r="29" spans="1:12" ht="15.75" customHeight="1" x14ac:dyDescent="0.25">
      <c r="B29" s="11"/>
      <c r="C29" s="11"/>
      <c r="D29" s="11"/>
      <c r="E29" s="11"/>
      <c r="F29" s="11"/>
      <c r="G29" s="11"/>
      <c r="H29" s="5"/>
      <c r="I29" s="5"/>
      <c r="J29" s="5"/>
      <c r="K29" s="5"/>
      <c r="L29" s="5"/>
    </row>
    <row r="30" spans="1:12" ht="15.75" customHeight="1" x14ac:dyDescent="0.25">
      <c r="A30" s="4" t="s">
        <v>65</v>
      </c>
      <c r="B30" s="23">
        <f>B10/('1'!B33/10)</f>
        <v>5.9920799476439788</v>
      </c>
      <c r="C30" s="23">
        <f>C10/('1'!C33/10)</f>
        <v>-7.5997627486910995</v>
      </c>
      <c r="D30" s="23">
        <f>D10/('1'!D33/10)</f>
        <v>3.7147377486910993</v>
      </c>
      <c r="E30" s="23">
        <f>E10/('1'!E33/10)</f>
        <v>-2.3146381413612565</v>
      </c>
      <c r="F30" s="23">
        <f>F10/('1'!F33/10)</f>
        <v>7.1123289790575912</v>
      </c>
      <c r="G30" s="23">
        <f>G10/('1'!G33/10)</f>
        <v>-3.5549154188481675</v>
      </c>
      <c r="H30" s="23">
        <f>H10/('1'!H33/10)</f>
        <v>2.9277376963350785</v>
      </c>
      <c r="I30" s="5"/>
      <c r="J30" s="5"/>
      <c r="K30" s="5"/>
      <c r="L30" s="5"/>
    </row>
    <row r="31" spans="1:12" ht="15.75" customHeight="1" x14ac:dyDescent="0.25">
      <c r="A31" s="4" t="s">
        <v>69</v>
      </c>
      <c r="B31" s="5">
        <f>'1'!B33/10</f>
        <v>38200000</v>
      </c>
      <c r="C31" s="5">
        <f>'1'!C33/10</f>
        <v>38200000</v>
      </c>
      <c r="D31" s="5">
        <f>'1'!D33/10</f>
        <v>38200000</v>
      </c>
      <c r="E31" s="5">
        <f>'1'!E33/10</f>
        <v>38200000</v>
      </c>
      <c r="F31" s="5">
        <f>'1'!F33/10</f>
        <v>38200000</v>
      </c>
      <c r="G31" s="5">
        <f>'1'!G33/10</f>
        <v>38200000</v>
      </c>
      <c r="H31" s="5">
        <f>'1'!H33/10</f>
        <v>38200000</v>
      </c>
      <c r="I31" s="5"/>
      <c r="J31" s="5"/>
      <c r="K31" s="5"/>
      <c r="L31" s="5"/>
    </row>
    <row r="32" spans="1:12" ht="15.75" customHeight="1" x14ac:dyDescent="0.25">
      <c r="H32" s="5"/>
      <c r="I32" s="5"/>
      <c r="J32" s="5"/>
      <c r="K32" s="5"/>
      <c r="L32" s="5"/>
    </row>
    <row r="33" spans="8:12" ht="15.75" customHeight="1" x14ac:dyDescent="0.25">
      <c r="H33" s="5"/>
      <c r="I33" s="5"/>
      <c r="J33" s="5"/>
      <c r="K33" s="5"/>
      <c r="L33" s="5"/>
    </row>
    <row r="34" spans="8:12" ht="15.75" customHeight="1" x14ac:dyDescent="0.25">
      <c r="H34" s="5"/>
      <c r="I34" s="5"/>
      <c r="J34" s="5"/>
      <c r="K34" s="5"/>
      <c r="L34" s="5"/>
    </row>
    <row r="35" spans="8:12" ht="15.75" customHeight="1" x14ac:dyDescent="0.25">
      <c r="H35" s="5"/>
      <c r="I35" s="5"/>
      <c r="J35" s="5"/>
      <c r="K35" s="5"/>
      <c r="L35" s="5"/>
    </row>
    <row r="36" spans="8:12" ht="15.75" customHeight="1" x14ac:dyDescent="0.25">
      <c r="H36" s="5"/>
      <c r="I36" s="5"/>
      <c r="J36" s="5"/>
      <c r="K36" s="5"/>
      <c r="L36" s="5"/>
    </row>
    <row r="37" spans="8:12" ht="15.75" customHeight="1" x14ac:dyDescent="0.25">
      <c r="H37" s="5"/>
      <c r="I37" s="5"/>
      <c r="J37" s="5"/>
      <c r="K37" s="5"/>
      <c r="L37" s="5"/>
    </row>
    <row r="38" spans="8:12" ht="15.75" customHeight="1" x14ac:dyDescent="0.25">
      <c r="H38" s="5"/>
      <c r="I38" s="5"/>
      <c r="J38" s="5"/>
      <c r="K38" s="5"/>
      <c r="L38" s="5"/>
    </row>
    <row r="39" spans="8:12" ht="15.75" customHeight="1" x14ac:dyDescent="0.25">
      <c r="H39" s="5"/>
      <c r="I39" s="5"/>
      <c r="J39" s="5"/>
      <c r="K39" s="5"/>
      <c r="L39" s="5"/>
    </row>
    <row r="40" spans="8:12" ht="15.75" customHeight="1" x14ac:dyDescent="0.25">
      <c r="H40" s="5"/>
      <c r="I40" s="5"/>
      <c r="J40" s="5"/>
      <c r="K40" s="5"/>
      <c r="L40" s="5"/>
    </row>
    <row r="41" spans="8:12" ht="15.75" customHeight="1" x14ac:dyDescent="0.25">
      <c r="H41" s="5"/>
      <c r="I41" s="5"/>
      <c r="J41" s="5"/>
      <c r="K41" s="5"/>
      <c r="L41" s="5"/>
    </row>
    <row r="42" spans="8:12" ht="15.75" customHeight="1" x14ac:dyDescent="0.25">
      <c r="H42" s="5"/>
      <c r="I42" s="5"/>
      <c r="J42" s="5"/>
      <c r="K42" s="5"/>
      <c r="L42" s="5"/>
    </row>
    <row r="43" spans="8:12" ht="15.75" customHeight="1" x14ac:dyDescent="0.25">
      <c r="H43" s="5"/>
      <c r="I43" s="5"/>
      <c r="J43" s="5"/>
      <c r="K43" s="5"/>
      <c r="L43" s="5"/>
    </row>
    <row r="44" spans="8:12" ht="15.75" customHeight="1" x14ac:dyDescent="0.25">
      <c r="H44" s="5"/>
      <c r="I44" s="5"/>
      <c r="J44" s="5"/>
      <c r="K44" s="5"/>
      <c r="L44" s="5"/>
    </row>
    <row r="45" spans="8:12" ht="15.75" customHeight="1" x14ac:dyDescent="0.25">
      <c r="H45" s="5"/>
      <c r="I45" s="5"/>
      <c r="J45" s="5"/>
      <c r="K45" s="5"/>
      <c r="L45" s="5"/>
    </row>
    <row r="46" spans="8:12" ht="15.75" customHeight="1" x14ac:dyDescent="0.25">
      <c r="H46" s="5"/>
      <c r="I46" s="5"/>
      <c r="J46" s="5"/>
      <c r="K46" s="5"/>
      <c r="L46" s="5"/>
    </row>
    <row r="47" spans="8:12" ht="15.75" customHeight="1" x14ac:dyDescent="0.25">
      <c r="H47" s="5"/>
      <c r="I47" s="5"/>
      <c r="J47" s="5"/>
      <c r="K47" s="5"/>
      <c r="L47" s="5"/>
    </row>
    <row r="48" spans="8:12" ht="15.75" customHeight="1" x14ac:dyDescent="0.25">
      <c r="H48" s="5"/>
      <c r="I48" s="5"/>
      <c r="J48" s="5"/>
      <c r="K48" s="5"/>
      <c r="L48" s="5"/>
    </row>
    <row r="49" spans="8:12" ht="15.75" customHeight="1" x14ac:dyDescent="0.25">
      <c r="H49" s="5"/>
      <c r="I49" s="5"/>
      <c r="J49" s="5"/>
      <c r="K49" s="5"/>
      <c r="L49" s="5"/>
    </row>
    <row r="50" spans="8:12" ht="15.75" customHeight="1" x14ac:dyDescent="0.25">
      <c r="H50" s="5"/>
      <c r="I50" s="5"/>
      <c r="J50" s="5"/>
      <c r="K50" s="5"/>
      <c r="L50" s="5"/>
    </row>
    <row r="51" spans="8:12" ht="15.75" customHeight="1" x14ac:dyDescent="0.25">
      <c r="H51" s="5"/>
      <c r="I51" s="5"/>
      <c r="J51" s="5"/>
      <c r="K51" s="5"/>
      <c r="L51" s="5"/>
    </row>
    <row r="52" spans="8:12" ht="15.75" customHeight="1" x14ac:dyDescent="0.25">
      <c r="H52" s="5"/>
      <c r="I52" s="5"/>
      <c r="J52" s="5"/>
      <c r="K52" s="5"/>
      <c r="L52" s="5"/>
    </row>
    <row r="53" spans="8:12" ht="15.75" customHeight="1" x14ac:dyDescent="0.25">
      <c r="H53" s="5"/>
      <c r="I53" s="5"/>
      <c r="J53" s="5"/>
      <c r="K53" s="5"/>
      <c r="L53" s="5"/>
    </row>
    <row r="54" spans="8:12" ht="15.75" customHeight="1" x14ac:dyDescent="0.25">
      <c r="H54" s="5"/>
      <c r="I54" s="5"/>
      <c r="J54" s="5"/>
      <c r="K54" s="5"/>
      <c r="L54" s="5"/>
    </row>
    <row r="55" spans="8:12" ht="15.75" customHeight="1" x14ac:dyDescent="0.25">
      <c r="H55" s="5"/>
      <c r="I55" s="5"/>
      <c r="J55" s="5"/>
      <c r="K55" s="5"/>
      <c r="L55" s="5"/>
    </row>
    <row r="56" spans="8:12" ht="15.75" customHeight="1" x14ac:dyDescent="0.2"/>
    <row r="57" spans="8:12" ht="15.75" customHeight="1" x14ac:dyDescent="0.2"/>
    <row r="58" spans="8:12" ht="15.75" customHeight="1" x14ac:dyDescent="0.2"/>
    <row r="59" spans="8:12" ht="15.75" customHeight="1" x14ac:dyDescent="0.2"/>
    <row r="60" spans="8:12" ht="15.75" customHeight="1" x14ac:dyDescent="0.2"/>
    <row r="61" spans="8:12" ht="15.75" customHeight="1" x14ac:dyDescent="0.2"/>
    <row r="62" spans="8:12" ht="15.75" customHeight="1" x14ac:dyDescent="0.2"/>
    <row r="63" spans="8:12" ht="15.75" customHeight="1" x14ac:dyDescent="0.2"/>
    <row r="64" spans="8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7" x14ac:dyDescent="0.25">
      <c r="A1" s="1" t="s">
        <v>0</v>
      </c>
    </row>
    <row r="2" spans="1:7" x14ac:dyDescent="0.25">
      <c r="A2" s="1" t="s">
        <v>72</v>
      </c>
    </row>
    <row r="3" spans="1:7" x14ac:dyDescent="0.25">
      <c r="A3" s="2" t="s">
        <v>2</v>
      </c>
    </row>
    <row r="4" spans="1:7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</row>
    <row r="5" spans="1:7" x14ac:dyDescent="0.25">
      <c r="A5" s="2" t="s">
        <v>73</v>
      </c>
      <c r="B5" s="27">
        <f>'2'!B26/'1'!B16</f>
        <v>1.2818707214608481E-2</v>
      </c>
      <c r="C5" s="27">
        <f>'2'!C26/'1'!C16</f>
        <v>1.2329466297195502E-2</v>
      </c>
      <c r="D5" s="27">
        <f>'2'!D26/'1'!D16</f>
        <v>1.2012975992018882E-2</v>
      </c>
      <c r="E5" s="27">
        <f>'2'!E26/'1'!E16</f>
        <v>1.1745509122481613E-2</v>
      </c>
      <c r="F5" s="27">
        <f>'2'!F26/'1'!F16</f>
        <v>1.1213935813617305E-2</v>
      </c>
      <c r="G5" s="27">
        <f>'2'!G26/'1'!G16</f>
        <v>1.0335008141625907E-2</v>
      </c>
    </row>
    <row r="6" spans="1:7" x14ac:dyDescent="0.25">
      <c r="A6" s="2" t="s">
        <v>74</v>
      </c>
      <c r="B6" s="27">
        <f>'2'!B26/'1'!B32</f>
        <v>2.1218137737978048E-2</v>
      </c>
      <c r="C6" s="27">
        <f>'2'!C26/'1'!C32</f>
        <v>2.0958169644688909E-2</v>
      </c>
      <c r="D6" s="27">
        <f>'2'!D26/'1'!D32</f>
        <v>2.1704655436230749E-2</v>
      </c>
      <c r="E6" s="27">
        <f>'2'!E26/'1'!E32</f>
        <v>2.1455772502425387E-2</v>
      </c>
      <c r="F6" s="27">
        <f>'2'!F26/'1'!F32</f>
        <v>2.1473782076403037E-2</v>
      </c>
      <c r="G6" s="27">
        <f>'2'!G26/'1'!G32</f>
        <v>2.1595461024449647E-2</v>
      </c>
    </row>
    <row r="7" spans="1:7" x14ac:dyDescent="0.25">
      <c r="A7" s="2" t="s">
        <v>75</v>
      </c>
      <c r="B7" s="27">
        <f>'1'!B21/'1'!B32</f>
        <v>3.9898387334258205E-2</v>
      </c>
      <c r="C7" s="27">
        <f>'1'!C21/'1'!C32</f>
        <v>1.6365743389586213E-2</v>
      </c>
      <c r="D7" s="27">
        <f>'1'!D21/'1'!D32</f>
        <v>0.15979453575335228</v>
      </c>
      <c r="E7" s="27">
        <f>'1'!E21/'1'!E32</f>
        <v>0.16488493366713114</v>
      </c>
      <c r="F7" s="27">
        <f>'1'!F21/'1'!F32</f>
        <v>0.10202736393954713</v>
      </c>
      <c r="G7" s="27">
        <f>'1'!G21/'1'!G32</f>
        <v>7.7872350396079273E-2</v>
      </c>
    </row>
    <row r="8" spans="1:7" x14ac:dyDescent="0.25">
      <c r="A8" s="2" t="s">
        <v>76</v>
      </c>
      <c r="B8" s="27">
        <f>'1'!B10/'1'!B24</f>
        <v>0.81679532799062771</v>
      </c>
      <c r="C8" s="27">
        <f>'1'!C10/'1'!C24</f>
        <v>0.77970355442157346</v>
      </c>
      <c r="D8" s="27">
        <f>'1'!D10/'1'!D24</f>
        <v>0.95326819432951049</v>
      </c>
      <c r="E8" s="27">
        <f>'1'!E10/'1'!E24</f>
        <v>1.1012278388788601</v>
      </c>
      <c r="F8" s="27">
        <f>'1'!F10/'1'!F24</f>
        <v>0.98454980121026003</v>
      </c>
      <c r="G8" s="27">
        <f>'1'!G10/'1'!G24</f>
        <v>1.0109697127378074</v>
      </c>
    </row>
    <row r="9" spans="1:7" x14ac:dyDescent="0.25">
      <c r="A9" s="2" t="s">
        <v>77</v>
      </c>
      <c r="B9" s="27">
        <f>'2'!B26/'2'!B5</f>
        <v>2.2904663899152612E-2</v>
      </c>
      <c r="C9" s="27">
        <f>'2'!C26/'2'!C5</f>
        <v>2.2022175050281634E-2</v>
      </c>
      <c r="D9" s="27">
        <f>'2'!D26/'2'!D5</f>
        <v>2.4016869904696831E-2</v>
      </c>
      <c r="E9" s="27">
        <f>'2'!E26/'2'!E5</f>
        <v>2.3625731106122504E-2</v>
      </c>
      <c r="F9" s="27">
        <f>'2'!F26/'2'!F5</f>
        <v>2.3365523551949083E-2</v>
      </c>
      <c r="G9" s="27">
        <f>'2'!G26/'2'!G5</f>
        <v>2.3210257111413023E-2</v>
      </c>
    </row>
    <row r="10" spans="1:7" x14ac:dyDescent="0.25">
      <c r="A10" s="2" t="s">
        <v>78</v>
      </c>
      <c r="B10" s="27">
        <f>'2'!B13/'2'!B5</f>
        <v>9.824116605091511E-2</v>
      </c>
      <c r="C10" s="27">
        <f>'2'!C13/'2'!C5</f>
        <v>0.10537650759764247</v>
      </c>
      <c r="D10" s="27">
        <f>'2'!D13/'2'!D5</f>
        <v>0.10818702264820815</v>
      </c>
      <c r="E10" s="27">
        <f>'2'!E13/'2'!E5</f>
        <v>0.10225046027989744</v>
      </c>
      <c r="F10" s="27">
        <f>'2'!F13/'2'!F5</f>
        <v>9.9548662887310332E-2</v>
      </c>
      <c r="G10" s="27">
        <f>'2'!G13/'2'!G5</f>
        <v>9.6674644748797597E-2</v>
      </c>
    </row>
    <row r="11" spans="1:7" x14ac:dyDescent="0.25">
      <c r="A11" s="2" t="s">
        <v>79</v>
      </c>
      <c r="B11" s="27">
        <f>'2'!B26/('1'!B32+'1'!B21)</f>
        <v>2.0404049084420617E-2</v>
      </c>
      <c r="C11" s="27">
        <f>'2'!C26/('1'!C32+'1'!C21)</f>
        <v>2.06206966153673E-2</v>
      </c>
      <c r="D11" s="27">
        <f>'2'!D26/('1'!D32+'1'!D21)</f>
        <v>1.8714224603698745E-2</v>
      </c>
      <c r="E11" s="27">
        <f>'2'!E26/('1'!E32+'1'!E21)</f>
        <v>1.8418791317766695E-2</v>
      </c>
      <c r="F11" s="27">
        <f>'2'!F26/('1'!F32+'1'!F21)</f>
        <v>1.9485706779220235E-2</v>
      </c>
      <c r="G11" s="27">
        <f>'2'!G26/('1'!G32+'1'!G21)</f>
        <v>2.0035267642327121E-2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2020-04-12T16:14:05Z</dcterms:modified>
</cp:coreProperties>
</file>