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37" i="2" l="1"/>
  <c r="C37" i="2"/>
  <c r="D34" i="2"/>
  <c r="E34" i="2"/>
  <c r="E37" i="2" s="1"/>
  <c r="F34" i="2"/>
  <c r="F37" i="2" s="1"/>
  <c r="G34" i="2"/>
  <c r="G37" i="2" s="1"/>
  <c r="H34" i="2"/>
  <c r="H37" i="2" s="1"/>
  <c r="C34" i="2"/>
  <c r="C42" i="1"/>
  <c r="D42" i="1"/>
  <c r="E42" i="1"/>
  <c r="F42" i="1"/>
  <c r="G42" i="1"/>
  <c r="B42" i="1"/>
  <c r="C30" i="1"/>
  <c r="D30" i="1"/>
  <c r="E30" i="1"/>
  <c r="F30" i="1"/>
  <c r="G30" i="1"/>
  <c r="B30" i="1"/>
  <c r="C26" i="3"/>
  <c r="D26" i="3"/>
  <c r="E26" i="3"/>
  <c r="F26" i="3"/>
  <c r="G26" i="3"/>
  <c r="C24" i="3"/>
  <c r="D24" i="3"/>
  <c r="E24" i="3"/>
  <c r="F24" i="3"/>
  <c r="G24" i="3"/>
  <c r="C22" i="3"/>
  <c r="D22" i="3"/>
  <c r="E22" i="3"/>
  <c r="F22" i="3"/>
  <c r="G22" i="3"/>
  <c r="C16" i="3"/>
  <c r="D16" i="3"/>
  <c r="E16" i="3"/>
  <c r="F16" i="3"/>
  <c r="G16" i="3"/>
  <c r="C10" i="3"/>
  <c r="D10" i="3"/>
  <c r="E10" i="3"/>
  <c r="F10" i="3"/>
  <c r="G10" i="3"/>
  <c r="D33" i="2"/>
  <c r="E33" i="2"/>
  <c r="F33" i="2"/>
  <c r="G33" i="2"/>
  <c r="H33" i="2"/>
  <c r="D21" i="2"/>
  <c r="E21" i="2"/>
  <c r="F21" i="2"/>
  <c r="G21" i="2"/>
  <c r="H21" i="2"/>
  <c r="D19" i="2"/>
  <c r="E19" i="2"/>
  <c r="F19" i="2"/>
  <c r="G19" i="2"/>
  <c r="H19" i="2"/>
  <c r="D13" i="2"/>
  <c r="E13" i="2"/>
  <c r="F13" i="2"/>
  <c r="G13" i="2"/>
  <c r="H13" i="2"/>
  <c r="C28" i="1"/>
  <c r="D28" i="1"/>
  <c r="F28" i="1"/>
  <c r="C23" i="1"/>
  <c r="D23" i="1"/>
  <c r="E23" i="1"/>
  <c r="E28" i="1" s="1"/>
  <c r="F23" i="1"/>
  <c r="G23" i="1"/>
  <c r="G28" i="1" s="1"/>
  <c r="C15" i="1"/>
  <c r="D15" i="1"/>
  <c r="E15" i="1"/>
  <c r="F15" i="1"/>
  <c r="G15" i="1"/>
  <c r="C13" i="1"/>
  <c r="D13" i="1"/>
  <c r="E13" i="1"/>
  <c r="F13" i="1"/>
  <c r="G13" i="1"/>
  <c r="C9" i="1"/>
  <c r="D9" i="1"/>
  <c r="E9" i="1"/>
  <c r="F9" i="1"/>
  <c r="G9" i="1"/>
  <c r="G29" i="3" l="1"/>
  <c r="G28" i="3"/>
  <c r="H40" i="2"/>
  <c r="H22" i="2"/>
  <c r="H39" i="2"/>
  <c r="G45" i="1"/>
  <c r="C45" i="1" l="1"/>
  <c r="D45" i="1"/>
  <c r="E45" i="1"/>
  <c r="F45" i="1"/>
  <c r="B45" i="1"/>
  <c r="G44" i="1" l="1"/>
  <c r="C13" i="2"/>
  <c r="B22" i="3" l="1"/>
  <c r="B16" i="3"/>
  <c r="B10" i="3"/>
  <c r="B28" i="3" s="1"/>
  <c r="C19" i="2"/>
  <c r="C33" i="2" s="1"/>
  <c r="C21" i="2"/>
  <c r="B15" i="1"/>
  <c r="C28" i="3"/>
  <c r="B24" i="3" l="1"/>
  <c r="B26" i="3" s="1"/>
  <c r="C39" i="2"/>
  <c r="D39" i="2"/>
  <c r="B23" i="1"/>
  <c r="B9" i="1"/>
  <c r="B13" i="1" s="1"/>
  <c r="B44" i="1" s="1"/>
  <c r="C44" i="1"/>
  <c r="B28" i="1" l="1"/>
  <c r="E28" i="3"/>
  <c r="F28" i="3"/>
  <c r="D28" i="3"/>
  <c r="F39" i="2"/>
  <c r="G39" i="2"/>
  <c r="E39" i="2"/>
  <c r="E44" i="1"/>
  <c r="F44" i="1"/>
  <c r="D44" i="1"/>
</calcChain>
</file>

<file path=xl/sharedStrings.xml><?xml version="1.0" encoding="utf-8"?>
<sst xmlns="http://schemas.openxmlformats.org/spreadsheetml/2006/main" count="121" uniqueCount="91">
  <si>
    <t>Provati Insurance Company Limited</t>
  </si>
  <si>
    <t>Reserve For Exceptional Losses</t>
  </si>
  <si>
    <t>Investment Fluctuation Fund</t>
  </si>
  <si>
    <t>Retained Earnings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</si>
  <si>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</si>
  <si>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</si>
  <si>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</si>
  <si>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</si>
  <si>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</si>
  <si>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</si>
  <si>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</si>
  <si>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</si>
  <si>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</si>
  <si>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</si>
  <si>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</si>
  <si>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</si>
  <si>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</si>
  <si>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</si>
  <si>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</si>
  <si>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</si>
  <si>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</si>
  <si>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</si>
  <si>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</si>
  <si>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</si>
  <si>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Office Space Purchase In Process</t>
  </si>
  <si>
    <t>-</t>
  </si>
  <si>
    <t>Preliminary Expenses</t>
  </si>
  <si>
    <t>Profit/(Loss) on Sale of Shares</t>
  </si>
  <si>
    <t>Dividend Income</t>
  </si>
  <si>
    <t>Dividend And Share Income</t>
  </si>
  <si>
    <t>Interest Income</t>
  </si>
  <si>
    <t>Interest On FDR/STD Account</t>
  </si>
  <si>
    <t>Profit On Sale Of Investment</t>
  </si>
  <si>
    <t>Misc. Receipt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</si>
  <si>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</si>
  <si>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</si>
  <si>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</si>
  <si>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</si>
  <si>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</si>
  <si>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</si>
  <si>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Meeting Expenses</t>
  </si>
  <si>
    <t>Advertisement &amp; Publicity</t>
  </si>
  <si>
    <t>Professional Fee</t>
  </si>
  <si>
    <t>Directors Fee</t>
  </si>
  <si>
    <t>Amortization Of IPO Expenses</t>
  </si>
  <si>
    <t>Subscription</t>
  </si>
  <si>
    <t>Donation &amp; Subscription</t>
  </si>
  <si>
    <t>Depreciation</t>
  </si>
  <si>
    <t>Other Expenses</t>
  </si>
  <si>
    <t>Legal Expenses</t>
  </si>
  <si>
    <t>Statutory Fees For Business License &amp; Annual Registration</t>
  </si>
  <si>
    <t>Cash Receipts From Insurers And Others</t>
  </si>
  <si>
    <t>Income Tax Paid</t>
  </si>
  <si>
    <t>Payment For Management Exp. Re-Insurance &amp; Claim</t>
  </si>
  <si>
    <t>Cash Generated From Operations</t>
  </si>
  <si>
    <t>Acquisition Of Fixed Asset</t>
  </si>
  <si>
    <t>Disposal Of Fixed Assets</t>
  </si>
  <si>
    <t>Investment In Share/ Purchase of Share</t>
  </si>
  <si>
    <t>Others</t>
  </si>
  <si>
    <t>Share Money (Return) / Deposited</t>
  </si>
  <si>
    <t>Short Term Loan Received/Paid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</si>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</sst>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vertical="top" wrapText="1"/>
    </xf>
    <xf numFmtId="164" fontId="0" fillId="0" borderId="0" xfId="1" applyNumberFormat="1" applyFont="1" applyFill="1" applyBorder="1" applyAlignment="1">
      <alignment horizontal="left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4" fontId="0" fillId="0" borderId="0" xfId="0" applyNumberFormat="1" applyFont="1" applyFill="1" applyAlignment="1">
      <alignment horizontal="left" vertical="top" wrapText="1"/>
    </xf>
    <xf numFmtId="4" fontId="0" fillId="0" borderId="5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left" vertical="top" wrapText="1"/>
    </xf>
    <xf numFmtId="4" fontId="3" fillId="0" borderId="0" xfId="0" applyNumberFormat="1" applyFont="1" applyFill="1" applyAlignment="1">
      <alignment horizontal="left" vertical="top" wrapText="1"/>
    </xf>
    <xf numFmtId="4" fontId="3" fillId="0" borderId="5" xfId="0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2" fontId="3" fillId="0" borderId="7" xfId="0" applyNumberFormat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vertical="top" wrapText="1"/>
    </xf>
    <xf numFmtId="164" fontId="6" fillId="0" borderId="7" xfId="1" applyNumberFormat="1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5" fillId="0" borderId="5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/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0" fontId="6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164" fontId="8" fillId="0" borderId="0" xfId="1" applyNumberFormat="1" applyFont="1" applyFill="1" applyBorder="1" applyAlignment="1">
      <alignment horizontal="right" vertical="top" wrapText="1"/>
    </xf>
    <xf numFmtId="4" fontId="0" fillId="0" borderId="0" xfId="0" applyNumberFormat="1" applyFont="1" applyFill="1" applyBorder="1" applyAlignment="1">
      <alignment horizontal="left" vertical="top" wrapText="1"/>
    </xf>
    <xf numFmtId="164" fontId="1" fillId="0" borderId="0" xfId="1" applyNumberFormat="1" applyFont="1" applyFill="1"/>
    <xf numFmtId="164" fontId="5" fillId="0" borderId="0" xfId="1" applyNumberFormat="1" applyFont="1" applyFill="1"/>
    <xf numFmtId="43" fontId="8" fillId="0" borderId="7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43" sqref="B43:G43"/>
    </sheetView>
  </sheetViews>
  <sheetFormatPr defaultRowHeight="15" x14ac:dyDescent="0.25"/>
  <cols>
    <col min="1" max="1" width="41.28515625" style="4" customWidth="1"/>
    <col min="2" max="2" width="18.28515625" style="4" customWidth="1"/>
    <col min="3" max="3" width="18.42578125" style="4" customWidth="1"/>
    <col min="4" max="4" width="19.28515625" style="4" bestFit="1" customWidth="1"/>
    <col min="5" max="5" width="13.85546875" style="4" bestFit="1" customWidth="1"/>
    <col min="6" max="6" width="15.42578125" style="4" bestFit="1" customWidth="1"/>
    <col min="7" max="7" width="13.85546875" style="4" bestFit="1" customWidth="1"/>
    <col min="8" max="16384" width="9.140625" style="4"/>
  </cols>
  <sheetData>
    <row r="1" spans="1:7" ht="18.75" x14ac:dyDescent="0.3">
      <c r="A1" s="5" t="s">
        <v>0</v>
      </c>
      <c r="B1" s="5"/>
      <c r="C1" s="5"/>
    </row>
    <row r="2" spans="1:7" x14ac:dyDescent="0.25">
      <c r="A2" s="3" t="s">
        <v>62</v>
      </c>
    </row>
    <row r="3" spans="1:7" ht="15.75" thickBot="1" x14ac:dyDescent="0.3">
      <c r="A3" s="3" t="s">
        <v>63</v>
      </c>
    </row>
    <row r="4" spans="1:7" x14ac:dyDescent="0.25">
      <c r="A4" s="6"/>
      <c r="B4" s="7">
        <v>2013</v>
      </c>
      <c r="C4" s="7">
        <v>2014</v>
      </c>
      <c r="D4" s="8">
        <v>2015</v>
      </c>
      <c r="E4" s="8">
        <v>2016</v>
      </c>
      <c r="F4" s="9">
        <v>2017</v>
      </c>
      <c r="G4" s="41">
        <v>2018</v>
      </c>
    </row>
    <row r="5" spans="1:7" ht="15.75" x14ac:dyDescent="0.25">
      <c r="A5" s="43" t="s">
        <v>64</v>
      </c>
      <c r="B5" s="40"/>
      <c r="C5" s="40"/>
      <c r="D5" s="41"/>
      <c r="E5" s="41"/>
      <c r="F5" s="42"/>
    </row>
    <row r="6" spans="1:7" x14ac:dyDescent="0.25">
      <c r="A6" s="39"/>
      <c r="B6" s="40"/>
      <c r="C6" s="40"/>
      <c r="D6" s="41"/>
      <c r="E6" s="41"/>
      <c r="F6" s="42"/>
    </row>
    <row r="7" spans="1:7" x14ac:dyDescent="0.25">
      <c r="A7" s="44" t="s">
        <v>65</v>
      </c>
      <c r="B7" s="40"/>
      <c r="C7" s="40"/>
      <c r="D7" s="41"/>
      <c r="E7" s="41"/>
      <c r="F7" s="42"/>
    </row>
    <row r="8" spans="1:7" x14ac:dyDescent="0.25">
      <c r="A8" s="45" t="s">
        <v>66</v>
      </c>
      <c r="B8" s="11">
        <v>210739200</v>
      </c>
      <c r="C8" s="12">
        <v>236027900</v>
      </c>
      <c r="D8" s="13">
        <v>264351240</v>
      </c>
      <c r="E8" s="13">
        <v>280212310</v>
      </c>
      <c r="F8" s="14">
        <v>297025040</v>
      </c>
      <c r="G8" s="92">
        <v>297025040</v>
      </c>
    </row>
    <row r="9" spans="1:7" x14ac:dyDescent="0.25">
      <c r="A9" s="45" t="s">
        <v>67</v>
      </c>
      <c r="B9" s="16">
        <f>SUM(B10:B12)</f>
        <v>129091264</v>
      </c>
      <c r="C9" s="16">
        <f t="shared" ref="C9:G9" si="0">SUM(C10:C12)</f>
        <v>145200670</v>
      </c>
      <c r="D9" s="16">
        <f t="shared" si="0"/>
        <v>165541665</v>
      </c>
      <c r="E9" s="16">
        <f t="shared" si="0"/>
        <v>184537524</v>
      </c>
      <c r="F9" s="16">
        <f t="shared" si="0"/>
        <v>203243718</v>
      </c>
      <c r="G9" s="16">
        <f t="shared" si="0"/>
        <v>225452728</v>
      </c>
    </row>
    <row r="10" spans="1:7" x14ac:dyDescent="0.25">
      <c r="A10" s="10" t="s">
        <v>1</v>
      </c>
      <c r="B10" s="11">
        <v>2500000</v>
      </c>
      <c r="C10" s="11">
        <v>113723035</v>
      </c>
      <c r="D10" s="13">
        <v>129580784</v>
      </c>
      <c r="E10" s="13">
        <v>147520187</v>
      </c>
      <c r="F10" s="14">
        <v>167054856</v>
      </c>
      <c r="G10" s="92">
        <v>190485946</v>
      </c>
    </row>
    <row r="11" spans="1:7" x14ac:dyDescent="0.25">
      <c r="A11" s="10" t="s">
        <v>2</v>
      </c>
      <c r="B11" s="11">
        <v>101246943</v>
      </c>
      <c r="C11" s="11">
        <v>28977635</v>
      </c>
      <c r="D11" s="13">
        <v>2500000</v>
      </c>
      <c r="E11" s="13">
        <v>2500000</v>
      </c>
      <c r="F11" s="14">
        <v>3271613</v>
      </c>
      <c r="G11" s="92">
        <v>3391588</v>
      </c>
    </row>
    <row r="12" spans="1:7" x14ac:dyDescent="0.25">
      <c r="A12" s="10" t="s">
        <v>3</v>
      </c>
      <c r="B12" s="11">
        <v>25344321</v>
      </c>
      <c r="C12" s="11">
        <v>2500000</v>
      </c>
      <c r="D12" s="13">
        <v>33460881</v>
      </c>
      <c r="E12" s="13">
        <v>34517337</v>
      </c>
      <c r="F12" s="14">
        <v>32917249</v>
      </c>
      <c r="G12" s="92">
        <v>31575194</v>
      </c>
    </row>
    <row r="13" spans="1:7" x14ac:dyDescent="0.25">
      <c r="A13" s="15"/>
      <c r="B13" s="16">
        <f>B8+B9</f>
        <v>339830464</v>
      </c>
      <c r="C13" s="16">
        <f t="shared" ref="C13:G13" si="1">C8+C9</f>
        <v>381228570</v>
      </c>
      <c r="D13" s="16">
        <f t="shared" si="1"/>
        <v>429892905</v>
      </c>
      <c r="E13" s="16">
        <f t="shared" si="1"/>
        <v>464749834</v>
      </c>
      <c r="F13" s="16">
        <f t="shared" si="1"/>
        <v>500268758</v>
      </c>
      <c r="G13" s="16">
        <f t="shared" si="1"/>
        <v>522477768</v>
      </c>
    </row>
    <row r="14" spans="1:7" x14ac:dyDescent="0.25">
      <c r="A14" s="15"/>
      <c r="B14" s="16"/>
      <c r="C14" s="16"/>
      <c r="D14" s="17"/>
      <c r="E14" s="17"/>
      <c r="F14" s="18"/>
    </row>
    <row r="15" spans="1:7" x14ac:dyDescent="0.25">
      <c r="A15" s="45" t="s">
        <v>68</v>
      </c>
      <c r="B15" s="16">
        <f>SUM(B16:B20)</f>
        <v>126280378</v>
      </c>
      <c r="C15" s="16">
        <f t="shared" ref="C15:G15" si="2">SUM(C16:C20)</f>
        <v>99974628</v>
      </c>
      <c r="D15" s="16">
        <f t="shared" si="2"/>
        <v>126879061</v>
      </c>
      <c r="E15" s="16">
        <f t="shared" si="2"/>
        <v>143559889</v>
      </c>
      <c r="F15" s="16">
        <f t="shared" si="2"/>
        <v>156359564</v>
      </c>
      <c r="G15" s="16">
        <f t="shared" si="2"/>
        <v>151681507</v>
      </c>
    </row>
    <row r="16" spans="1:7" x14ac:dyDescent="0.25">
      <c r="A16" s="10" t="s">
        <v>4</v>
      </c>
      <c r="B16" s="11">
        <v>45940570</v>
      </c>
      <c r="C16" s="11">
        <v>46607667</v>
      </c>
      <c r="D16" s="13">
        <v>58544802</v>
      </c>
      <c r="E16" s="13">
        <v>73474351</v>
      </c>
      <c r="F16" s="14">
        <v>82551398</v>
      </c>
      <c r="G16" s="92">
        <v>73479325</v>
      </c>
    </row>
    <row r="17" spans="1:7" x14ac:dyDescent="0.25">
      <c r="A17" s="10" t="s">
        <v>5</v>
      </c>
      <c r="B17" s="11">
        <v>62671877</v>
      </c>
      <c r="C17" s="11">
        <v>32775146</v>
      </c>
      <c r="D17" s="13">
        <v>43026560</v>
      </c>
      <c r="E17" s="13">
        <v>44847311</v>
      </c>
      <c r="F17" s="14">
        <v>42409794</v>
      </c>
      <c r="G17" s="92">
        <v>45947838</v>
      </c>
    </row>
    <row r="18" spans="1:7" x14ac:dyDescent="0.25">
      <c r="A18" s="10" t="s">
        <v>6</v>
      </c>
      <c r="B18" s="11">
        <v>814534</v>
      </c>
      <c r="C18" s="11">
        <v>276484</v>
      </c>
      <c r="D18" s="13">
        <v>28448</v>
      </c>
      <c r="E18" s="13">
        <v>74440</v>
      </c>
      <c r="F18" s="14">
        <v>137018</v>
      </c>
      <c r="G18" s="92">
        <v>39948</v>
      </c>
    </row>
    <row r="19" spans="1:7" x14ac:dyDescent="0.25">
      <c r="A19" s="10" t="s">
        <v>7</v>
      </c>
      <c r="B19" s="11">
        <v>15473515</v>
      </c>
      <c r="C19" s="11">
        <v>15805498</v>
      </c>
      <c r="D19" s="13">
        <v>21265471</v>
      </c>
      <c r="E19" s="13">
        <v>21641985</v>
      </c>
      <c r="F19" s="14">
        <v>25192038</v>
      </c>
      <c r="G19" s="92">
        <v>23645490</v>
      </c>
    </row>
    <row r="20" spans="1:7" x14ac:dyDescent="0.25">
      <c r="A20" s="10" t="s">
        <v>8</v>
      </c>
      <c r="B20" s="11">
        <v>1379882</v>
      </c>
      <c r="C20" s="11">
        <v>4509833</v>
      </c>
      <c r="D20" s="13">
        <v>4013780</v>
      </c>
      <c r="E20" s="13">
        <v>3521802</v>
      </c>
      <c r="F20" s="14">
        <v>6069316</v>
      </c>
      <c r="G20" s="92">
        <v>8568906</v>
      </c>
    </row>
    <row r="21" spans="1:7" x14ac:dyDescent="0.25">
      <c r="A21" s="45" t="s">
        <v>9</v>
      </c>
      <c r="B21" s="16">
        <v>16550500</v>
      </c>
      <c r="C21" s="16">
        <v>17050500</v>
      </c>
      <c r="D21" s="17">
        <v>19800426</v>
      </c>
      <c r="E21" s="17">
        <v>29522926</v>
      </c>
      <c r="F21" s="18">
        <v>30210711</v>
      </c>
      <c r="G21" s="92">
        <v>16454555</v>
      </c>
    </row>
    <row r="22" spans="1:7" x14ac:dyDescent="0.25">
      <c r="A22" s="45"/>
      <c r="B22" s="16"/>
      <c r="C22" s="16"/>
      <c r="D22" s="17"/>
      <c r="E22" s="17"/>
      <c r="F22" s="18"/>
    </row>
    <row r="23" spans="1:7" x14ac:dyDescent="0.25">
      <c r="A23" s="45" t="s">
        <v>10</v>
      </c>
      <c r="B23" s="16">
        <f>SUM(B24:B27)</f>
        <v>157456749</v>
      </c>
      <c r="C23" s="16">
        <f t="shared" ref="C23:G23" si="3">SUM(C24:C27)</f>
        <v>189626215</v>
      </c>
      <c r="D23" s="16">
        <f t="shared" si="3"/>
        <v>207513172</v>
      </c>
      <c r="E23" s="16">
        <f t="shared" si="3"/>
        <v>310627443</v>
      </c>
      <c r="F23" s="16">
        <f t="shared" si="3"/>
        <v>331989398</v>
      </c>
      <c r="G23" s="16">
        <f t="shared" si="3"/>
        <v>244761276</v>
      </c>
    </row>
    <row r="24" spans="1:7" ht="45" x14ac:dyDescent="0.25">
      <c r="A24" s="10" t="s">
        <v>11</v>
      </c>
      <c r="B24" s="11">
        <v>83874184</v>
      </c>
      <c r="C24" s="11">
        <v>110043071</v>
      </c>
      <c r="D24" s="13">
        <v>113622063</v>
      </c>
      <c r="E24" s="13">
        <v>198757066</v>
      </c>
      <c r="F24" s="14">
        <v>191861717</v>
      </c>
      <c r="G24" s="92">
        <v>153179072</v>
      </c>
    </row>
    <row r="25" spans="1:7" ht="30" x14ac:dyDescent="0.25">
      <c r="A25" s="10" t="s">
        <v>12</v>
      </c>
      <c r="B25" s="11">
        <v>3635642</v>
      </c>
      <c r="C25" s="11">
        <v>3635642</v>
      </c>
      <c r="D25" s="13">
        <v>3635642</v>
      </c>
      <c r="E25" s="13">
        <v>3635642</v>
      </c>
      <c r="F25" s="14">
        <v>3635642</v>
      </c>
      <c r="G25" s="92">
        <v>3635643</v>
      </c>
    </row>
    <row r="26" spans="1:7" x14ac:dyDescent="0.25">
      <c r="A26" s="10" t="s">
        <v>13</v>
      </c>
      <c r="B26" s="11">
        <v>69815066</v>
      </c>
      <c r="C26" s="11">
        <v>75832722</v>
      </c>
      <c r="D26" s="13">
        <v>90160615</v>
      </c>
      <c r="E26" s="13">
        <v>108147320</v>
      </c>
      <c r="F26" s="14">
        <v>136409451</v>
      </c>
      <c r="G26" s="92">
        <v>87169890</v>
      </c>
    </row>
    <row r="27" spans="1:7" x14ac:dyDescent="0.25">
      <c r="A27" s="10" t="s">
        <v>14</v>
      </c>
      <c r="B27" s="11">
        <v>131857</v>
      </c>
      <c r="C27" s="11">
        <v>114780</v>
      </c>
      <c r="D27" s="13">
        <v>94852</v>
      </c>
      <c r="E27" s="13">
        <v>87415</v>
      </c>
      <c r="F27" s="14">
        <v>82588</v>
      </c>
      <c r="G27" s="92">
        <v>776671</v>
      </c>
    </row>
    <row r="28" spans="1:7" x14ac:dyDescent="0.25">
      <c r="A28" s="15"/>
      <c r="B28" s="16">
        <f>B23+B21+B15+B13</f>
        <v>640118091</v>
      </c>
      <c r="C28" s="16">
        <f t="shared" ref="C28:G28" si="4">C23+C21+C15+C13</f>
        <v>687879913</v>
      </c>
      <c r="D28" s="16">
        <f t="shared" si="4"/>
        <v>784085564</v>
      </c>
      <c r="E28" s="16">
        <f t="shared" si="4"/>
        <v>948460092</v>
      </c>
      <c r="F28" s="16">
        <f t="shared" si="4"/>
        <v>1018828431</v>
      </c>
      <c r="G28" s="16">
        <f t="shared" si="4"/>
        <v>935375106</v>
      </c>
    </row>
    <row r="29" spans="1:7" x14ac:dyDescent="0.25">
      <c r="A29" s="46" t="s">
        <v>69</v>
      </c>
      <c r="B29" s="16"/>
      <c r="C29" s="16"/>
      <c r="D29" s="17"/>
      <c r="E29" s="17"/>
      <c r="F29" s="18"/>
    </row>
    <row r="30" spans="1:7" x14ac:dyDescent="0.25">
      <c r="A30" s="47" t="s">
        <v>15</v>
      </c>
      <c r="B30" s="16">
        <f>B31+B32</f>
        <v>38639283</v>
      </c>
      <c r="C30" s="16">
        <f t="shared" ref="C30:G30" si="5">C31+C32</f>
        <v>40361747</v>
      </c>
      <c r="D30" s="16">
        <f t="shared" si="5"/>
        <v>42881442</v>
      </c>
      <c r="E30" s="16">
        <f t="shared" si="5"/>
        <v>38488222</v>
      </c>
      <c r="F30" s="16">
        <f t="shared" si="5"/>
        <v>40543284</v>
      </c>
      <c r="G30" s="16">
        <f t="shared" si="5"/>
        <v>36352113</v>
      </c>
    </row>
    <row r="31" spans="1:7" ht="45" x14ac:dyDescent="0.25">
      <c r="A31" s="10" t="s">
        <v>16</v>
      </c>
      <c r="B31" s="11">
        <v>25000000</v>
      </c>
      <c r="C31" s="11">
        <v>25000000</v>
      </c>
      <c r="D31" s="13">
        <v>25000000</v>
      </c>
      <c r="E31" s="13">
        <v>25000000</v>
      </c>
      <c r="F31" s="13">
        <v>25000000</v>
      </c>
      <c r="G31" s="13">
        <v>25000000</v>
      </c>
    </row>
    <row r="32" spans="1:7" x14ac:dyDescent="0.25">
      <c r="A32" s="10" t="s">
        <v>17</v>
      </c>
      <c r="B32" s="11">
        <v>13639283</v>
      </c>
      <c r="C32" s="11">
        <v>15361747</v>
      </c>
      <c r="D32" s="13">
        <v>17881442</v>
      </c>
      <c r="E32" s="13">
        <v>13488222</v>
      </c>
      <c r="F32" s="14">
        <v>15543284</v>
      </c>
      <c r="G32" s="92">
        <v>11352113</v>
      </c>
    </row>
    <row r="33" spans="1:7" x14ac:dyDescent="0.25">
      <c r="A33" s="10"/>
      <c r="B33" s="11"/>
      <c r="C33" s="11"/>
      <c r="D33" s="13"/>
      <c r="E33" s="13"/>
      <c r="F33" s="14"/>
      <c r="G33" s="92"/>
    </row>
    <row r="34" spans="1:7" x14ac:dyDescent="0.25">
      <c r="A34" s="10" t="s">
        <v>18</v>
      </c>
      <c r="B34" s="11">
        <v>11215733</v>
      </c>
      <c r="C34" s="11">
        <v>8417922</v>
      </c>
      <c r="D34" s="13">
        <v>7943022</v>
      </c>
      <c r="E34" s="13">
        <v>6563183</v>
      </c>
      <c r="F34" s="14">
        <v>7622441</v>
      </c>
      <c r="G34" s="92">
        <v>9425805</v>
      </c>
    </row>
    <row r="35" spans="1:7" ht="30" x14ac:dyDescent="0.25">
      <c r="A35" s="10" t="s">
        <v>19</v>
      </c>
      <c r="B35" s="11">
        <v>39567963</v>
      </c>
      <c r="C35" s="11">
        <v>57547118</v>
      </c>
      <c r="D35" s="13">
        <v>104708056</v>
      </c>
      <c r="E35" s="13">
        <v>230555922</v>
      </c>
      <c r="F35" s="14">
        <v>259929664</v>
      </c>
      <c r="G35" s="92">
        <v>177203883</v>
      </c>
    </row>
    <row r="36" spans="1:7" x14ac:dyDescent="0.25">
      <c r="A36" s="10" t="s">
        <v>20</v>
      </c>
      <c r="B36" s="11">
        <v>155721380</v>
      </c>
      <c r="C36" s="11">
        <v>81595058</v>
      </c>
      <c r="D36" s="13">
        <v>110450458</v>
      </c>
      <c r="E36" s="13">
        <v>149140091</v>
      </c>
      <c r="F36" s="14">
        <v>171946994</v>
      </c>
      <c r="G36" s="92">
        <v>135402582</v>
      </c>
    </row>
    <row r="37" spans="1:7" x14ac:dyDescent="0.25">
      <c r="A37" s="10" t="s">
        <v>21</v>
      </c>
      <c r="B37" s="11">
        <v>356330445</v>
      </c>
      <c r="C37" s="11">
        <v>361809598</v>
      </c>
      <c r="D37" s="13">
        <v>376392610</v>
      </c>
      <c r="E37" s="13">
        <v>375579607</v>
      </c>
      <c r="F37" s="14">
        <v>394138877</v>
      </c>
      <c r="G37" s="92">
        <v>428708260</v>
      </c>
    </row>
    <row r="38" spans="1:7" x14ac:dyDescent="0.25">
      <c r="A38" s="10" t="s">
        <v>22</v>
      </c>
      <c r="B38" s="11">
        <v>1014463</v>
      </c>
      <c r="C38" s="11"/>
      <c r="D38" s="13">
        <v>766833</v>
      </c>
      <c r="E38" s="13">
        <v>947713</v>
      </c>
      <c r="F38" s="14">
        <v>1019292</v>
      </c>
      <c r="G38" s="92">
        <v>825457</v>
      </c>
    </row>
    <row r="39" spans="1:7" x14ac:dyDescent="0.25">
      <c r="A39" s="10" t="s">
        <v>23</v>
      </c>
      <c r="B39" s="11">
        <v>37628824</v>
      </c>
      <c r="C39" s="11">
        <v>116769283</v>
      </c>
      <c r="D39" s="13">
        <v>120546754</v>
      </c>
      <c r="E39" s="13">
        <v>147030876</v>
      </c>
      <c r="F39" s="14">
        <v>143277697</v>
      </c>
      <c r="G39" s="92">
        <v>147132307</v>
      </c>
    </row>
    <row r="40" spans="1:7" x14ac:dyDescent="0.25">
      <c r="A40" s="10" t="s">
        <v>24</v>
      </c>
      <c r="B40" s="11"/>
      <c r="C40" s="11">
        <v>20396389</v>
      </c>
      <c r="D40" s="13">
        <v>20396389</v>
      </c>
      <c r="E40" s="19" t="s">
        <v>25</v>
      </c>
      <c r="F40" s="20" t="s">
        <v>25</v>
      </c>
    </row>
    <row r="41" spans="1:7" x14ac:dyDescent="0.25">
      <c r="A41" s="10" t="s">
        <v>26</v>
      </c>
      <c r="B41" s="11"/>
      <c r="C41" s="11">
        <v>982798</v>
      </c>
      <c r="D41" s="19" t="s">
        <v>25</v>
      </c>
      <c r="E41" s="13">
        <v>154478</v>
      </c>
      <c r="F41" s="14">
        <v>350182</v>
      </c>
      <c r="G41" s="92">
        <v>324699</v>
      </c>
    </row>
    <row r="42" spans="1:7" x14ac:dyDescent="0.25">
      <c r="A42" s="15"/>
      <c r="B42" s="16">
        <f>SUM(B34:B41)+B30</f>
        <v>640118091</v>
      </c>
      <c r="C42" s="16">
        <f t="shared" ref="C42:G42" si="6">SUM(C34:C41)+C30</f>
        <v>687879913</v>
      </c>
      <c r="D42" s="16">
        <f t="shared" si="6"/>
        <v>784085564</v>
      </c>
      <c r="E42" s="16">
        <f t="shared" si="6"/>
        <v>948460092</v>
      </c>
      <c r="F42" s="16">
        <f t="shared" si="6"/>
        <v>1018828431</v>
      </c>
      <c r="G42" s="16">
        <f t="shared" si="6"/>
        <v>935375106</v>
      </c>
    </row>
    <row r="43" spans="1:7" x14ac:dyDescent="0.25">
      <c r="A43" s="15"/>
    </row>
    <row r="44" spans="1:7" ht="15.75" thickBot="1" x14ac:dyDescent="0.3">
      <c r="A44" s="48" t="s">
        <v>70</v>
      </c>
      <c r="B44" s="21">
        <f t="shared" ref="B44:C44" si="7">B13/(B8/10)</f>
        <v>16.125640792031099</v>
      </c>
      <c r="C44" s="21">
        <f t="shared" si="7"/>
        <v>16.151843489689142</v>
      </c>
      <c r="D44" s="21">
        <f>D13/(D8/10)</f>
        <v>16.262186059728716</v>
      </c>
      <c r="E44" s="21">
        <f t="shared" ref="E44:G44" si="8">E13/(E8/10)</f>
        <v>16.585632301450282</v>
      </c>
      <c r="F44" s="21">
        <f t="shared" si="8"/>
        <v>16.842645926417518</v>
      </c>
      <c r="G44" s="21">
        <f t="shared" si="8"/>
        <v>17.590361001213903</v>
      </c>
    </row>
    <row r="45" spans="1:7" ht="16.5" thickBot="1" x14ac:dyDescent="0.3">
      <c r="A45" s="48" t="s">
        <v>71</v>
      </c>
      <c r="B45" s="23">
        <f>B8/10</f>
        <v>21073920</v>
      </c>
      <c r="C45" s="23">
        <f t="shared" ref="C45:F45" si="9">C8/10</f>
        <v>23602790</v>
      </c>
      <c r="D45" s="23">
        <f t="shared" si="9"/>
        <v>26435124</v>
      </c>
      <c r="E45" s="23">
        <f t="shared" si="9"/>
        <v>28021231</v>
      </c>
      <c r="F45" s="23">
        <f t="shared" si="9"/>
        <v>29702504</v>
      </c>
      <c r="G45" s="23">
        <f>G8/10</f>
        <v>29702504</v>
      </c>
    </row>
    <row r="46" spans="1:7" ht="15.75" x14ac:dyDescent="0.25">
      <c r="A46" s="25"/>
      <c r="B46" s="26"/>
      <c r="C46" s="26"/>
      <c r="D46" s="27"/>
      <c r="E46" s="27"/>
      <c r="F46" s="28"/>
    </row>
    <row r="47" spans="1:7" ht="15.75" x14ac:dyDescent="0.25">
      <c r="A47" s="25"/>
      <c r="B47" s="26"/>
      <c r="C47" s="26"/>
      <c r="D47" s="27"/>
      <c r="E47" s="27"/>
      <c r="F47" s="28"/>
    </row>
    <row r="48" spans="1:7" ht="15.75" x14ac:dyDescent="0.25">
      <c r="A48" s="25"/>
      <c r="B48" s="26"/>
      <c r="C48" s="26"/>
      <c r="D48" s="29"/>
      <c r="E48" s="27"/>
      <c r="F48" s="30"/>
    </row>
    <row r="49" spans="1:6" ht="15.75" x14ac:dyDescent="0.25">
      <c r="A49" s="25"/>
      <c r="B49" s="31"/>
      <c r="C49" s="31"/>
      <c r="D49" s="27"/>
      <c r="E49" s="27"/>
      <c r="F49" s="28"/>
    </row>
    <row r="50" spans="1:6" ht="15.75" x14ac:dyDescent="0.25">
      <c r="A50" s="32"/>
      <c r="B50" s="33"/>
      <c r="C50" s="33"/>
      <c r="D50" s="34"/>
      <c r="E50" s="34"/>
      <c r="F50" s="35"/>
    </row>
    <row r="51" spans="1:6" ht="16.5" thickBot="1" x14ac:dyDescent="0.3">
      <c r="A51" s="36"/>
      <c r="B51" s="37"/>
      <c r="C51" s="37"/>
      <c r="D51" s="38"/>
      <c r="E51" s="38"/>
      <c r="F51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B19" workbookViewId="0">
      <pane xSplit="1" topLeftCell="G1" activePane="topRight" state="frozen"/>
      <selection activeCell="B7" sqref="B7"/>
      <selection pane="topRight" activeCell="H35" sqref="H35:H36"/>
    </sheetView>
  </sheetViews>
  <sheetFormatPr defaultRowHeight="15" x14ac:dyDescent="0.25"/>
  <cols>
    <col min="1" max="1" width="8.140625" style="4" customWidth="1"/>
    <col min="2" max="2" width="45.85546875" style="4" customWidth="1"/>
    <col min="3" max="3" width="18.140625" style="4" bestFit="1" customWidth="1"/>
    <col min="4" max="4" width="17.140625" style="4" bestFit="1" customWidth="1"/>
    <col min="5" max="5" width="17.42578125" style="4" bestFit="1" customWidth="1"/>
    <col min="6" max="6" width="18.140625" style="4" bestFit="1" customWidth="1"/>
    <col min="7" max="7" width="13.7109375" style="4" customWidth="1"/>
    <col min="8" max="8" width="12.42578125" style="4" bestFit="1" customWidth="1"/>
    <col min="9" max="16384" width="9.140625" style="4"/>
  </cols>
  <sheetData>
    <row r="1" spans="2:8" ht="18.75" x14ac:dyDescent="0.3">
      <c r="B1" s="5" t="s">
        <v>0</v>
      </c>
      <c r="C1" s="5"/>
      <c r="D1" s="5"/>
    </row>
    <row r="2" spans="2:8" ht="15.75" x14ac:dyDescent="0.25">
      <c r="B2" s="81" t="s">
        <v>72</v>
      </c>
    </row>
    <row r="3" spans="2:8" ht="15.75" thickBot="1" x14ac:dyDescent="0.3">
      <c r="B3" s="3" t="s">
        <v>63</v>
      </c>
    </row>
    <row r="4" spans="2:8" ht="15.75" x14ac:dyDescent="0.25">
      <c r="B4" s="49"/>
      <c r="C4" s="50">
        <v>2013</v>
      </c>
      <c r="D4" s="50">
        <v>2014</v>
      </c>
      <c r="E4" s="51">
        <v>2015</v>
      </c>
      <c r="F4" s="51">
        <v>2016</v>
      </c>
      <c r="G4" s="52">
        <v>2017</v>
      </c>
      <c r="H4" s="83">
        <v>2018</v>
      </c>
    </row>
    <row r="5" spans="2:8" ht="15.75" x14ac:dyDescent="0.25">
      <c r="B5" s="85" t="s">
        <v>73</v>
      </c>
      <c r="C5" s="82"/>
      <c r="D5" s="82"/>
      <c r="E5" s="83"/>
      <c r="F5" s="83"/>
      <c r="G5" s="84"/>
    </row>
    <row r="6" spans="2:8" ht="15.75" x14ac:dyDescent="0.25">
      <c r="B6" s="53" t="s">
        <v>27</v>
      </c>
      <c r="C6" s="54"/>
      <c r="D6" s="54"/>
      <c r="E6" s="55" t="s">
        <v>25</v>
      </c>
      <c r="F6" s="55">
        <v>-899136</v>
      </c>
      <c r="G6" s="56" t="s">
        <v>25</v>
      </c>
      <c r="H6" s="2"/>
    </row>
    <row r="7" spans="2:8" ht="15.75" x14ac:dyDescent="0.25">
      <c r="B7" s="53" t="s">
        <v>28</v>
      </c>
      <c r="C7" s="54"/>
      <c r="D7" s="54"/>
      <c r="E7" s="55">
        <v>207000</v>
      </c>
      <c r="F7" s="55">
        <v>203425</v>
      </c>
      <c r="G7" s="56">
        <v>137400</v>
      </c>
      <c r="H7" s="2">
        <v>45000</v>
      </c>
    </row>
    <row r="8" spans="2:8" ht="15.75" x14ac:dyDescent="0.25">
      <c r="B8" s="53" t="s">
        <v>29</v>
      </c>
      <c r="C8" s="54"/>
      <c r="D8" s="54">
        <v>241227</v>
      </c>
      <c r="E8" s="55">
        <v>-907620</v>
      </c>
      <c r="F8" s="55" t="s">
        <v>25</v>
      </c>
      <c r="G8" s="56" t="s">
        <v>25</v>
      </c>
      <c r="H8" s="2"/>
    </row>
    <row r="9" spans="2:8" ht="15.75" x14ac:dyDescent="0.25">
      <c r="B9" s="53" t="s">
        <v>30</v>
      </c>
      <c r="C9" s="54"/>
      <c r="D9" s="54"/>
      <c r="E9" s="55">
        <v>30550077</v>
      </c>
      <c r="F9" s="55" t="s">
        <v>25</v>
      </c>
      <c r="G9" s="56" t="s">
        <v>25</v>
      </c>
      <c r="H9" s="2"/>
    </row>
    <row r="10" spans="2:8" ht="15.75" x14ac:dyDescent="0.25">
      <c r="B10" s="53" t="s">
        <v>31</v>
      </c>
      <c r="C10" s="54">
        <v>36700366</v>
      </c>
      <c r="D10" s="54">
        <v>35253481</v>
      </c>
      <c r="E10" s="55" t="s">
        <v>25</v>
      </c>
      <c r="F10" s="55">
        <v>23737094</v>
      </c>
      <c r="G10" s="56">
        <v>22938874</v>
      </c>
      <c r="H10" s="2">
        <v>25814629</v>
      </c>
    </row>
    <row r="11" spans="2:8" ht="15.75" x14ac:dyDescent="0.25">
      <c r="B11" s="53" t="s">
        <v>32</v>
      </c>
      <c r="C11" s="54">
        <v>-1217941</v>
      </c>
      <c r="D11" s="54">
        <v>1168637</v>
      </c>
      <c r="E11" s="55" t="s">
        <v>25</v>
      </c>
      <c r="F11" s="55" t="s">
        <v>25</v>
      </c>
      <c r="G11" s="56">
        <v>6557269</v>
      </c>
      <c r="H11" s="2">
        <v>3337430</v>
      </c>
    </row>
    <row r="12" spans="2:8" ht="15.75" x14ac:dyDescent="0.25">
      <c r="B12" s="53" t="s">
        <v>33</v>
      </c>
      <c r="C12" s="54">
        <v>540095</v>
      </c>
      <c r="D12" s="54"/>
      <c r="E12" s="55">
        <v>296398</v>
      </c>
      <c r="F12" s="55">
        <v>3952168</v>
      </c>
      <c r="G12" s="56">
        <v>226848</v>
      </c>
      <c r="H12" s="2">
        <v>399999</v>
      </c>
    </row>
    <row r="13" spans="2:8" ht="15.75" x14ac:dyDescent="0.25">
      <c r="B13" s="85" t="s">
        <v>34</v>
      </c>
      <c r="C13" s="58">
        <f>SUM(C14:C18)</f>
        <v>32283679</v>
      </c>
      <c r="D13" s="58">
        <f t="shared" ref="D13:H13" si="0">SUM(D14:D18)</f>
        <v>40182984</v>
      </c>
      <c r="E13" s="58">
        <f t="shared" si="0"/>
        <v>54533320</v>
      </c>
      <c r="F13" s="58">
        <f t="shared" si="0"/>
        <v>56547581</v>
      </c>
      <c r="G13" s="58">
        <f t="shared" si="0"/>
        <v>52800987</v>
      </c>
      <c r="H13" s="58">
        <f t="shared" si="0"/>
        <v>53216515</v>
      </c>
    </row>
    <row r="14" spans="2:8" ht="15.75" x14ac:dyDescent="0.25">
      <c r="B14" s="53" t="s">
        <v>35</v>
      </c>
      <c r="C14" s="54">
        <v>-74779873</v>
      </c>
      <c r="D14" s="54">
        <v>19360893</v>
      </c>
      <c r="E14" s="55">
        <v>12840487</v>
      </c>
      <c r="F14" s="55">
        <v>-39556223</v>
      </c>
      <c r="G14" s="56">
        <v>8188166</v>
      </c>
      <c r="H14" s="2">
        <v>70217170</v>
      </c>
    </row>
    <row r="15" spans="2:8" ht="15.75" x14ac:dyDescent="0.25">
      <c r="B15" s="53" t="s">
        <v>36</v>
      </c>
      <c r="C15" s="54">
        <v>97962308</v>
      </c>
      <c r="D15" s="54">
        <v>7600589</v>
      </c>
      <c r="E15" s="55">
        <v>16375605</v>
      </c>
      <c r="F15" s="55">
        <v>74560406</v>
      </c>
      <c r="G15" s="56">
        <v>5970881</v>
      </c>
      <c r="H15" s="2">
        <v>-35245398</v>
      </c>
    </row>
    <row r="16" spans="2:8" ht="15.75" x14ac:dyDescent="0.25">
      <c r="B16" s="53" t="s">
        <v>37</v>
      </c>
      <c r="C16" s="54">
        <v>189610</v>
      </c>
      <c r="D16" s="54">
        <v>798552</v>
      </c>
      <c r="E16" s="55">
        <v>98058</v>
      </c>
      <c r="F16" s="55">
        <v>16143</v>
      </c>
      <c r="G16" s="56">
        <v>68673</v>
      </c>
      <c r="H16" s="2">
        <v>146388</v>
      </c>
    </row>
    <row r="17" spans="2:8" ht="15.75" x14ac:dyDescent="0.25">
      <c r="B17" s="53" t="s">
        <v>38</v>
      </c>
      <c r="C17" s="54">
        <v>11241158</v>
      </c>
      <c r="D17" s="54">
        <v>12141090</v>
      </c>
      <c r="E17" s="55">
        <v>19755534</v>
      </c>
      <c r="F17" s="55">
        <v>30107390</v>
      </c>
      <c r="G17" s="56">
        <v>35382599</v>
      </c>
      <c r="H17" s="2">
        <v>17407432</v>
      </c>
    </row>
    <row r="18" spans="2:8" ht="15.75" x14ac:dyDescent="0.25">
      <c r="B18" s="53" t="s">
        <v>39</v>
      </c>
      <c r="C18" s="54">
        <v>-2329524</v>
      </c>
      <c r="D18" s="54">
        <v>281860</v>
      </c>
      <c r="E18" s="55">
        <v>5463636</v>
      </c>
      <c r="F18" s="55">
        <v>-8580135</v>
      </c>
      <c r="G18" s="56">
        <v>3190668</v>
      </c>
      <c r="H18" s="2">
        <v>690923</v>
      </c>
    </row>
    <row r="19" spans="2:8" ht="15.75" x14ac:dyDescent="0.25">
      <c r="B19" s="57"/>
      <c r="C19" s="58">
        <f>SUM(C6:C13)</f>
        <v>68306199</v>
      </c>
      <c r="D19" s="58">
        <f t="shared" ref="D19:H19" si="1">SUM(D6:D13)</f>
        <v>76846329</v>
      </c>
      <c r="E19" s="58">
        <f t="shared" si="1"/>
        <v>84679175</v>
      </c>
      <c r="F19" s="58">
        <f t="shared" si="1"/>
        <v>83541132</v>
      </c>
      <c r="G19" s="58">
        <f t="shared" si="1"/>
        <v>82661378</v>
      </c>
      <c r="H19" s="58">
        <f t="shared" si="1"/>
        <v>82813573</v>
      </c>
    </row>
    <row r="20" spans="2:8" ht="15.75" x14ac:dyDescent="0.25">
      <c r="B20" s="57"/>
      <c r="C20" s="58"/>
      <c r="D20" s="58"/>
      <c r="E20" s="58"/>
      <c r="F20" s="58"/>
      <c r="G20" s="58"/>
      <c r="H20" s="2"/>
    </row>
    <row r="21" spans="2:8" ht="15.75" x14ac:dyDescent="0.25">
      <c r="B21" s="85" t="s">
        <v>74</v>
      </c>
      <c r="C21" s="58">
        <f>SUM(C22:C32)</f>
        <v>13199847</v>
      </c>
      <c r="D21" s="58">
        <f t="shared" ref="D21:H21" si="2">SUM(D22:D32)</f>
        <v>10555603</v>
      </c>
      <c r="E21" s="58">
        <f t="shared" si="2"/>
        <v>10209131</v>
      </c>
      <c r="F21" s="58">
        <f t="shared" si="2"/>
        <v>12702240</v>
      </c>
      <c r="G21" s="58">
        <f t="shared" si="2"/>
        <v>13674161</v>
      </c>
      <c r="H21" s="58">
        <f t="shared" si="2"/>
        <v>13108190</v>
      </c>
    </row>
    <row r="22" spans="2:8" ht="15.75" x14ac:dyDescent="0.25">
      <c r="B22" s="53" t="s">
        <v>40</v>
      </c>
      <c r="C22" s="54">
        <v>539350</v>
      </c>
      <c r="D22" s="54">
        <v>53750</v>
      </c>
      <c r="E22" s="55">
        <v>27340</v>
      </c>
      <c r="F22" s="55">
        <v>692821</v>
      </c>
      <c r="G22" s="56">
        <v>656164</v>
      </c>
      <c r="H22" s="2">
        <f>500250+72000</f>
        <v>572250</v>
      </c>
    </row>
    <row r="23" spans="2:8" ht="15.75" x14ac:dyDescent="0.25">
      <c r="B23" s="53" t="s">
        <v>41</v>
      </c>
      <c r="C23" s="54">
        <v>603386</v>
      </c>
      <c r="D23" s="54">
        <v>264895</v>
      </c>
      <c r="E23" s="55">
        <v>290684</v>
      </c>
      <c r="F23" s="55">
        <v>327875</v>
      </c>
      <c r="G23" s="56">
        <v>59500</v>
      </c>
      <c r="H23" s="2">
        <v>250398</v>
      </c>
    </row>
    <row r="24" spans="2:8" ht="15.75" x14ac:dyDescent="0.25">
      <c r="B24" s="53" t="s">
        <v>42</v>
      </c>
      <c r="C24" s="54">
        <v>44763</v>
      </c>
      <c r="D24" s="54"/>
      <c r="E24" s="55">
        <v>207000</v>
      </c>
      <c r="F24" s="55">
        <v>281000</v>
      </c>
      <c r="G24" s="56">
        <v>227942</v>
      </c>
      <c r="H24" s="2">
        <v>218500</v>
      </c>
    </row>
    <row r="25" spans="2:8" ht="15.75" x14ac:dyDescent="0.25">
      <c r="B25" s="53" t="s">
        <v>43</v>
      </c>
      <c r="C25" s="54"/>
      <c r="D25" s="54">
        <v>787750</v>
      </c>
      <c r="E25" s="55">
        <v>621000</v>
      </c>
      <c r="F25" s="55" t="s">
        <v>25</v>
      </c>
      <c r="G25" s="56" t="s">
        <v>25</v>
      </c>
      <c r="H25" s="2"/>
    </row>
    <row r="26" spans="2:8" ht="15.75" x14ac:dyDescent="0.25">
      <c r="B26" s="53" t="s">
        <v>44</v>
      </c>
      <c r="C26" s="54"/>
      <c r="D26" s="54"/>
      <c r="E26" s="55" t="s">
        <v>25</v>
      </c>
      <c r="F26" s="55">
        <v>17164</v>
      </c>
      <c r="G26" s="56">
        <v>91837</v>
      </c>
      <c r="H26" s="2">
        <v>108233</v>
      </c>
    </row>
    <row r="27" spans="2:8" ht="15.75" x14ac:dyDescent="0.25">
      <c r="B27" s="53" t="s">
        <v>45</v>
      </c>
      <c r="C27" s="54"/>
      <c r="D27" s="54"/>
      <c r="E27" s="55" t="s">
        <v>25</v>
      </c>
      <c r="F27" s="55">
        <v>330000</v>
      </c>
      <c r="G27" s="56" t="s">
        <v>25</v>
      </c>
      <c r="H27" s="2"/>
    </row>
    <row r="28" spans="2:8" ht="15.75" x14ac:dyDescent="0.25">
      <c r="B28" s="53" t="s">
        <v>46</v>
      </c>
      <c r="C28" s="54">
        <v>2280000</v>
      </c>
      <c r="D28" s="54">
        <v>378000</v>
      </c>
      <c r="E28" s="55">
        <v>533701</v>
      </c>
      <c r="F28" s="55" t="s">
        <v>25</v>
      </c>
      <c r="G28" s="56">
        <v>645000</v>
      </c>
      <c r="H28" s="2">
        <v>1317026</v>
      </c>
    </row>
    <row r="29" spans="2:8" ht="15.75" x14ac:dyDescent="0.25">
      <c r="B29" s="53" t="s">
        <v>47</v>
      </c>
      <c r="C29" s="54">
        <v>6854913</v>
      </c>
      <c r="D29" s="54">
        <v>7327781</v>
      </c>
      <c r="E29" s="55">
        <v>7074119</v>
      </c>
      <c r="F29" s="55">
        <v>8766296</v>
      </c>
      <c r="G29" s="56">
        <v>9709288</v>
      </c>
      <c r="H29" s="2">
        <v>9529378</v>
      </c>
    </row>
    <row r="30" spans="2:8" ht="15.75" x14ac:dyDescent="0.25">
      <c r="B30" s="53" t="s">
        <v>48</v>
      </c>
      <c r="C30" s="54">
        <v>1081875</v>
      </c>
      <c r="D30" s="54">
        <v>201250</v>
      </c>
      <c r="E30" s="55" t="s">
        <v>25</v>
      </c>
      <c r="F30" s="55">
        <v>550683</v>
      </c>
      <c r="G30" s="56">
        <v>177820</v>
      </c>
      <c r="H30" s="2">
        <v>250000</v>
      </c>
    </row>
    <row r="31" spans="2:8" ht="15.75" x14ac:dyDescent="0.25">
      <c r="B31" s="53" t="s">
        <v>49</v>
      </c>
      <c r="C31" s="54">
        <v>166750</v>
      </c>
      <c r="D31" s="59">
        <v>22150</v>
      </c>
      <c r="E31" s="55">
        <v>31800</v>
      </c>
      <c r="F31" s="55" t="s">
        <v>25</v>
      </c>
      <c r="G31" s="56" t="s">
        <v>25</v>
      </c>
      <c r="H31" s="2">
        <v>281750</v>
      </c>
    </row>
    <row r="32" spans="2:8" ht="31.5" x14ac:dyDescent="0.25">
      <c r="B32" s="53" t="s">
        <v>50</v>
      </c>
      <c r="C32" s="54">
        <v>1628810</v>
      </c>
      <c r="D32" s="54">
        <v>1520027</v>
      </c>
      <c r="E32" s="55">
        <v>1423487</v>
      </c>
      <c r="F32" s="55">
        <v>1736401</v>
      </c>
      <c r="G32" s="56">
        <v>2106610</v>
      </c>
      <c r="H32" s="2">
        <v>580655</v>
      </c>
    </row>
    <row r="33" spans="2:9" ht="15.75" x14ac:dyDescent="0.25">
      <c r="B33" s="48" t="s">
        <v>75</v>
      </c>
      <c r="C33" s="58">
        <f>C19-C21</f>
        <v>55106352</v>
      </c>
      <c r="D33" s="58">
        <f t="shared" ref="D33:H33" si="3">D19-D21</f>
        <v>66290726</v>
      </c>
      <c r="E33" s="58">
        <f t="shared" si="3"/>
        <v>74470044</v>
      </c>
      <c r="F33" s="58">
        <f t="shared" si="3"/>
        <v>70838892</v>
      </c>
      <c r="G33" s="58">
        <f t="shared" si="3"/>
        <v>68987217</v>
      </c>
      <c r="H33" s="58">
        <f t="shared" si="3"/>
        <v>69705383</v>
      </c>
    </row>
    <row r="34" spans="2:9" ht="15.75" x14ac:dyDescent="0.25">
      <c r="B34" s="44" t="s">
        <v>76</v>
      </c>
      <c r="C34" s="58">
        <f>C35+C36</f>
        <v>16623343</v>
      </c>
      <c r="D34" s="58">
        <f t="shared" ref="D34:H34" si="4">D35+D36</f>
        <v>22906567</v>
      </c>
      <c r="E34" s="58">
        <f t="shared" si="4"/>
        <v>23330963</v>
      </c>
      <c r="F34" s="58">
        <f t="shared" si="4"/>
        <v>20113455</v>
      </c>
      <c r="G34" s="58">
        <f t="shared" si="4"/>
        <v>17422349</v>
      </c>
      <c r="H34" s="58">
        <f t="shared" si="4"/>
        <v>17716340</v>
      </c>
    </row>
    <row r="35" spans="2:9" ht="15.75" x14ac:dyDescent="0.25">
      <c r="B35" s="4" t="s">
        <v>89</v>
      </c>
      <c r="C35" s="54">
        <v>16588992</v>
      </c>
      <c r="D35" s="54">
        <v>22923644</v>
      </c>
      <c r="E35" s="55">
        <v>23350891</v>
      </c>
      <c r="F35" s="55">
        <v>20120892</v>
      </c>
      <c r="G35" s="56">
        <v>17427176</v>
      </c>
      <c r="H35" s="56">
        <v>17022257</v>
      </c>
    </row>
    <row r="36" spans="2:9" ht="15.75" x14ac:dyDescent="0.25">
      <c r="B36" s="4" t="s">
        <v>90</v>
      </c>
      <c r="C36" s="54">
        <v>34351</v>
      </c>
      <c r="D36" s="54">
        <v>-17077</v>
      </c>
      <c r="E36" s="55">
        <v>-19928</v>
      </c>
      <c r="F36" s="55">
        <v>-7437</v>
      </c>
      <c r="G36" s="56">
        <v>-4827</v>
      </c>
      <c r="H36" s="56">
        <v>694083</v>
      </c>
    </row>
    <row r="37" spans="2:9" ht="15.75" x14ac:dyDescent="0.25">
      <c r="B37" s="48" t="s">
        <v>77</v>
      </c>
      <c r="C37" s="58">
        <f>C33-C34</f>
        <v>38483009</v>
      </c>
      <c r="D37" s="58">
        <f t="shared" ref="D37:H37" si="5">D33-D34</f>
        <v>43384159</v>
      </c>
      <c r="E37" s="58">
        <f t="shared" si="5"/>
        <v>51139081</v>
      </c>
      <c r="F37" s="58">
        <f t="shared" si="5"/>
        <v>50725437</v>
      </c>
      <c r="G37" s="58">
        <f t="shared" si="5"/>
        <v>51564868</v>
      </c>
      <c r="H37" s="58">
        <f t="shared" si="5"/>
        <v>51989043</v>
      </c>
      <c r="I37" s="58"/>
    </row>
    <row r="38" spans="2:9" ht="15.75" x14ac:dyDescent="0.25">
      <c r="B38" s="86"/>
      <c r="C38" s="58"/>
      <c r="D38" s="58"/>
      <c r="E38" s="58"/>
      <c r="F38" s="58"/>
      <c r="G38" s="58"/>
      <c r="H38" s="2"/>
    </row>
    <row r="39" spans="2:9" ht="16.5" thickBot="1" x14ac:dyDescent="0.3">
      <c r="B39" s="48" t="s">
        <v>78</v>
      </c>
      <c r="C39" s="24">
        <f>C37/('1'!B8/10)</f>
        <v>1.8260963788417153</v>
      </c>
      <c r="D39" s="24">
        <f>D37/('1'!C8/10)</f>
        <v>1.8380945218764393</v>
      </c>
      <c r="E39" s="24">
        <f>E37/('1'!D8/10)</f>
        <v>1.934512620406093</v>
      </c>
      <c r="F39" s="24">
        <f>F37/('1'!E8/10)</f>
        <v>1.8102501278405649</v>
      </c>
      <c r="G39" s="24">
        <f>G37/('1'!F8/10)</f>
        <v>1.7360444762502178</v>
      </c>
      <c r="H39" s="24">
        <f>H37/('1'!G8/10)</f>
        <v>1.7503252587727958</v>
      </c>
    </row>
    <row r="40" spans="2:9" ht="15.75" x14ac:dyDescent="0.25">
      <c r="B40" s="87" t="s">
        <v>79</v>
      </c>
      <c r="C40" s="60">
        <v>21073920</v>
      </c>
      <c r="D40" s="54">
        <v>23602790</v>
      </c>
      <c r="E40" s="61">
        <v>26435124</v>
      </c>
      <c r="F40" s="61">
        <v>28021231</v>
      </c>
      <c r="G40" s="62">
        <v>29702504</v>
      </c>
      <c r="H40" s="4">
        <f>'1'!G8/10</f>
        <v>29702504</v>
      </c>
    </row>
    <row r="41" spans="2:9" ht="15.75" x14ac:dyDescent="0.25">
      <c r="B41" s="53"/>
      <c r="C41" s="60"/>
      <c r="D41" s="60"/>
      <c r="E41" s="61"/>
      <c r="F41" s="61"/>
      <c r="G41" s="63"/>
    </row>
    <row r="42" spans="2:9" ht="15.75" x14ac:dyDescent="0.25">
      <c r="B42" s="53"/>
      <c r="C42" s="60"/>
      <c r="D42" s="60"/>
      <c r="E42" s="64"/>
      <c r="F42" s="61"/>
      <c r="G42" s="62"/>
    </row>
    <row r="43" spans="2:9" ht="15.75" x14ac:dyDescent="0.25">
      <c r="B43" s="53"/>
      <c r="C43" s="60"/>
      <c r="D43" s="60"/>
      <c r="E43" s="61"/>
      <c r="F43" s="64"/>
      <c r="G43" s="62"/>
    </row>
    <row r="44" spans="2:9" ht="15.75" x14ac:dyDescent="0.25">
      <c r="B44" s="57"/>
      <c r="C44" s="65"/>
      <c r="D44" s="65"/>
      <c r="E44" s="66"/>
      <c r="F44" s="66"/>
      <c r="G44" s="67"/>
    </row>
    <row r="45" spans="2:9" ht="15.75" x14ac:dyDescent="0.25">
      <c r="B45" s="57"/>
      <c r="C45" s="65"/>
      <c r="D45" s="65"/>
      <c r="E45" s="66"/>
      <c r="F45" s="66"/>
      <c r="G45" s="67"/>
    </row>
    <row r="46" spans="2:9" ht="15.75" x14ac:dyDescent="0.25">
      <c r="B46" s="53"/>
      <c r="C46" s="60"/>
      <c r="D46" s="60"/>
      <c r="E46" s="61"/>
      <c r="F46" s="61"/>
      <c r="G46" s="63"/>
    </row>
    <row r="47" spans="2:9" ht="15.75" x14ac:dyDescent="0.25">
      <c r="B47" s="53"/>
      <c r="C47" s="60"/>
      <c r="D47" s="60"/>
      <c r="E47" s="61"/>
      <c r="F47" s="61"/>
      <c r="G47" s="63"/>
    </row>
    <row r="48" spans="2:9" ht="15.75" x14ac:dyDescent="0.25">
      <c r="B48" s="53"/>
      <c r="C48" s="60"/>
      <c r="D48" s="60"/>
      <c r="E48" s="61"/>
      <c r="F48" s="61"/>
      <c r="G48" s="63"/>
    </row>
    <row r="49" spans="2:7" ht="15.75" x14ac:dyDescent="0.25">
      <c r="B49" s="57"/>
      <c r="C49" s="65"/>
      <c r="D49" s="65"/>
      <c r="E49" s="64"/>
      <c r="F49" s="66"/>
      <c r="G49" s="67"/>
    </row>
    <row r="50" spans="2:7" ht="16.5" thickBot="1" x14ac:dyDescent="0.3">
      <c r="B50" s="53"/>
      <c r="C50" s="60"/>
      <c r="D50" s="60"/>
      <c r="E50" s="61"/>
      <c r="F50" s="61"/>
      <c r="G50" s="63"/>
    </row>
    <row r="51" spans="2:7" ht="16.5" thickBot="1" x14ac:dyDescent="0.3">
      <c r="B51" s="57"/>
      <c r="C51" s="65"/>
      <c r="D51" s="65"/>
      <c r="E51" s="68"/>
      <c r="F51" s="69"/>
      <c r="G51" s="70"/>
    </row>
    <row r="52" spans="2:7" ht="16.5" thickBot="1" x14ac:dyDescent="0.3">
      <c r="B52" s="22"/>
      <c r="C52" s="71"/>
      <c r="D52" s="71"/>
      <c r="E52" s="24"/>
      <c r="F52" s="24"/>
      <c r="G52" s="2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J28" sqref="J28"/>
    </sheetView>
  </sheetViews>
  <sheetFormatPr defaultRowHeight="15" x14ac:dyDescent="0.25"/>
  <cols>
    <col min="1" max="1" width="50" style="1" customWidth="1"/>
    <col min="2" max="3" width="19.42578125" style="1" bestFit="1" customWidth="1"/>
    <col min="4" max="6" width="14.5703125" style="1" bestFit="1" customWidth="1"/>
    <col min="7" max="7" width="16" style="1" bestFit="1" customWidth="1"/>
    <col min="8" max="16384" width="9.140625" style="1"/>
  </cols>
  <sheetData>
    <row r="1" spans="1:7" ht="18.75" x14ac:dyDescent="0.3">
      <c r="A1" s="5" t="s">
        <v>0</v>
      </c>
      <c r="B1" s="5"/>
      <c r="C1" s="5"/>
    </row>
    <row r="2" spans="1:7" ht="15.75" x14ac:dyDescent="0.25">
      <c r="A2" s="81" t="s">
        <v>80</v>
      </c>
    </row>
    <row r="3" spans="1:7" ht="15.75" thickBot="1" x14ac:dyDescent="0.3">
      <c r="A3" s="3" t="s">
        <v>63</v>
      </c>
    </row>
    <row r="4" spans="1:7" ht="15.75" x14ac:dyDescent="0.25">
      <c r="A4" s="72"/>
      <c r="B4" s="73">
        <v>2013</v>
      </c>
      <c r="C4" s="73">
        <v>2014</v>
      </c>
      <c r="D4" s="74">
        <v>2015</v>
      </c>
      <c r="E4" s="74">
        <v>2016</v>
      </c>
      <c r="F4" s="75">
        <v>2017</v>
      </c>
      <c r="G4" s="1">
        <v>2018</v>
      </c>
    </row>
    <row r="5" spans="1:7" ht="15.75" x14ac:dyDescent="0.25">
      <c r="A5" s="48" t="s">
        <v>81</v>
      </c>
      <c r="B5" s="88"/>
      <c r="C5" s="88"/>
      <c r="D5" s="89"/>
      <c r="E5" s="89"/>
      <c r="F5" s="90"/>
    </row>
    <row r="6" spans="1:7" ht="15.75" x14ac:dyDescent="0.25">
      <c r="A6" s="25" t="s">
        <v>51</v>
      </c>
      <c r="B6" s="26">
        <v>336823945</v>
      </c>
      <c r="C6" s="26">
        <v>366523676</v>
      </c>
      <c r="D6" s="76">
        <v>316152520</v>
      </c>
      <c r="E6" s="76">
        <v>260272745</v>
      </c>
      <c r="F6" s="77">
        <v>409554754</v>
      </c>
      <c r="G6" s="93">
        <v>513448485</v>
      </c>
    </row>
    <row r="7" spans="1:7" ht="15.75" x14ac:dyDescent="0.25">
      <c r="A7" s="25" t="s">
        <v>52</v>
      </c>
      <c r="B7" s="26">
        <v>-18820530</v>
      </c>
      <c r="C7" s="26">
        <v>-16684295</v>
      </c>
      <c r="D7" s="76">
        <v>-26713800</v>
      </c>
      <c r="E7" s="76">
        <v>-23121744</v>
      </c>
      <c r="F7" s="77">
        <v>-21331552</v>
      </c>
      <c r="G7" s="93">
        <v>-18234977</v>
      </c>
    </row>
    <row r="8" spans="1:7" ht="31.5" x14ac:dyDescent="0.25">
      <c r="A8" s="25" t="s">
        <v>53</v>
      </c>
      <c r="B8" s="26">
        <v>-289217298</v>
      </c>
      <c r="C8" s="26">
        <v>-242026845</v>
      </c>
      <c r="D8" s="76">
        <v>-254644329</v>
      </c>
      <c r="E8" s="76">
        <v>-218600008</v>
      </c>
      <c r="F8" s="77">
        <v>-346243412</v>
      </c>
      <c r="G8" s="93">
        <v>-420002853</v>
      </c>
    </row>
    <row r="9" spans="1:7" ht="15.75" x14ac:dyDescent="0.25">
      <c r="A9" s="25" t="s">
        <v>54</v>
      </c>
      <c r="B9" s="26"/>
      <c r="C9" s="26"/>
      <c r="D9" s="76" t="s">
        <v>25</v>
      </c>
      <c r="E9" s="76" t="s">
        <v>25</v>
      </c>
      <c r="F9" s="77"/>
      <c r="G9" s="93"/>
    </row>
    <row r="10" spans="1:7" ht="15.75" x14ac:dyDescent="0.25">
      <c r="A10" s="32"/>
      <c r="B10" s="78">
        <f>SUM(B6:B9)</f>
        <v>28786117</v>
      </c>
      <c r="C10" s="78">
        <f t="shared" ref="C10:G10" si="0">SUM(C6:C9)</f>
        <v>107812536</v>
      </c>
      <c r="D10" s="78">
        <f t="shared" si="0"/>
        <v>34794391</v>
      </c>
      <c r="E10" s="78">
        <f t="shared" si="0"/>
        <v>18550993</v>
      </c>
      <c r="F10" s="78">
        <f t="shared" si="0"/>
        <v>41979790</v>
      </c>
      <c r="G10" s="78">
        <f t="shared" si="0"/>
        <v>75210655</v>
      </c>
    </row>
    <row r="11" spans="1:7" ht="15.75" x14ac:dyDescent="0.25">
      <c r="A11" s="48" t="s">
        <v>82</v>
      </c>
      <c r="B11" s="78"/>
      <c r="C11" s="78"/>
      <c r="D11" s="79"/>
      <c r="E11" s="79"/>
      <c r="F11" s="80"/>
      <c r="G11" s="93"/>
    </row>
    <row r="12" spans="1:7" ht="15.75" x14ac:dyDescent="0.25">
      <c r="A12" s="25" t="s">
        <v>55</v>
      </c>
      <c r="B12" s="26">
        <v>-4330562</v>
      </c>
      <c r="C12" s="26">
        <v>-86468241</v>
      </c>
      <c r="D12" s="76">
        <v>-10865292</v>
      </c>
      <c r="E12" s="76">
        <v>-14854041</v>
      </c>
      <c r="F12" s="77">
        <v>-5956109</v>
      </c>
      <c r="G12" s="93">
        <v>-13383989</v>
      </c>
    </row>
    <row r="13" spans="1:7" ht="15.75" x14ac:dyDescent="0.25">
      <c r="A13" s="25" t="s">
        <v>56</v>
      </c>
      <c r="B13" s="26">
        <v>180005</v>
      </c>
      <c r="C13" s="26"/>
      <c r="D13" s="76">
        <v>13702</v>
      </c>
      <c r="E13" s="76">
        <v>12</v>
      </c>
      <c r="F13" s="77">
        <v>0</v>
      </c>
      <c r="G13" s="93">
        <v>1</v>
      </c>
    </row>
    <row r="14" spans="1:7" ht="15.75" x14ac:dyDescent="0.25">
      <c r="A14" s="25" t="s">
        <v>57</v>
      </c>
      <c r="B14" s="26">
        <v>-14630527</v>
      </c>
      <c r="C14" s="26"/>
      <c r="D14" s="76">
        <v>-2519694</v>
      </c>
      <c r="E14" s="76">
        <v>-457196</v>
      </c>
      <c r="F14" s="77">
        <v>-364140</v>
      </c>
      <c r="G14" s="93">
        <v>2527970</v>
      </c>
    </row>
    <row r="15" spans="1:7" ht="15.75" x14ac:dyDescent="0.25">
      <c r="A15" s="25" t="s">
        <v>58</v>
      </c>
      <c r="B15" s="26"/>
      <c r="C15" s="26">
        <v>-20396389</v>
      </c>
      <c r="D15" s="76" t="s">
        <v>25</v>
      </c>
      <c r="E15" s="76">
        <v>-171642</v>
      </c>
      <c r="F15" s="77">
        <v>-287541</v>
      </c>
      <c r="G15" s="93">
        <v>-82750</v>
      </c>
    </row>
    <row r="16" spans="1:7" ht="15.75" x14ac:dyDescent="0.25">
      <c r="A16" s="32"/>
      <c r="B16" s="78">
        <f>SUM(B12:B15)</f>
        <v>-18781084</v>
      </c>
      <c r="C16" s="78">
        <f t="shared" ref="C16:G16" si="1">SUM(C12:C15)</f>
        <v>-106864630</v>
      </c>
      <c r="D16" s="78">
        <f t="shared" si="1"/>
        <v>-13371284</v>
      </c>
      <c r="E16" s="78">
        <f t="shared" si="1"/>
        <v>-15482867</v>
      </c>
      <c r="F16" s="78">
        <f t="shared" si="1"/>
        <v>-6607790</v>
      </c>
      <c r="G16" s="78">
        <f t="shared" si="1"/>
        <v>-10938768</v>
      </c>
    </row>
    <row r="17" spans="1:7" ht="15.75" x14ac:dyDescent="0.25">
      <c r="A17" s="32"/>
      <c r="B17" s="78"/>
      <c r="C17" s="78"/>
      <c r="D17" s="79"/>
      <c r="E17" s="79"/>
      <c r="F17" s="80"/>
      <c r="G17" s="93"/>
    </row>
    <row r="18" spans="1:7" ht="15.75" x14ac:dyDescent="0.25">
      <c r="A18" s="48" t="s">
        <v>83</v>
      </c>
      <c r="B18" s="78"/>
      <c r="C18" s="78"/>
      <c r="D18" s="79">
        <v>0</v>
      </c>
      <c r="E18" s="79">
        <v>0</v>
      </c>
      <c r="F18" s="80">
        <v>0</v>
      </c>
      <c r="G18" s="93"/>
    </row>
    <row r="19" spans="1:7" ht="15.75" x14ac:dyDescent="0.25">
      <c r="A19" s="25" t="s">
        <v>59</v>
      </c>
      <c r="B19" s="26">
        <v>-25387</v>
      </c>
      <c r="C19" s="26">
        <v>-30000</v>
      </c>
      <c r="D19" s="76">
        <v>-10000</v>
      </c>
      <c r="E19" s="76">
        <v>-10000</v>
      </c>
      <c r="F19" s="77" t="s">
        <v>25</v>
      </c>
      <c r="G19" s="93"/>
    </row>
    <row r="20" spans="1:7" ht="15.75" x14ac:dyDescent="0.25">
      <c r="A20" s="25" t="s">
        <v>60</v>
      </c>
      <c r="B20" s="26">
        <v>6139977</v>
      </c>
      <c r="C20" s="26">
        <v>4561247</v>
      </c>
      <c r="D20" s="76">
        <v>-6830094</v>
      </c>
      <c r="E20" s="76">
        <v>-3871130</v>
      </c>
      <c r="F20" s="77"/>
      <c r="G20" s="93"/>
    </row>
    <row r="21" spans="1:7" ht="15.75" x14ac:dyDescent="0.25">
      <c r="A21" s="25" t="s">
        <v>61</v>
      </c>
      <c r="B21" s="26"/>
      <c r="C21" s="26"/>
      <c r="D21" s="76" t="s">
        <v>25</v>
      </c>
      <c r="E21" s="76" t="s">
        <v>25</v>
      </c>
      <c r="F21" s="77">
        <v>-16812730</v>
      </c>
      <c r="G21" s="93">
        <v>-29702504</v>
      </c>
    </row>
    <row r="22" spans="1:7" ht="15.75" x14ac:dyDescent="0.25">
      <c r="A22" s="32"/>
      <c r="B22" s="78">
        <f>SUM(B19:B21)</f>
        <v>6114590</v>
      </c>
      <c r="C22" s="78">
        <f t="shared" ref="C22:G22" si="2">SUM(C19:C21)</f>
        <v>4531247</v>
      </c>
      <c r="D22" s="78">
        <f t="shared" si="2"/>
        <v>-6840094</v>
      </c>
      <c r="E22" s="78">
        <f t="shared" si="2"/>
        <v>-3881130</v>
      </c>
      <c r="F22" s="78">
        <f t="shared" si="2"/>
        <v>-16812730</v>
      </c>
      <c r="G22" s="78">
        <f t="shared" si="2"/>
        <v>-29702504</v>
      </c>
    </row>
    <row r="23" spans="1:7" ht="15.75" x14ac:dyDescent="0.25">
      <c r="A23" s="32"/>
      <c r="B23" s="78"/>
      <c r="C23" s="78"/>
      <c r="D23" s="79"/>
      <c r="E23" s="79"/>
      <c r="F23" s="80"/>
      <c r="G23" s="93"/>
    </row>
    <row r="24" spans="1:7" ht="15.75" x14ac:dyDescent="0.25">
      <c r="A24" s="3" t="s">
        <v>84</v>
      </c>
      <c r="B24" s="78">
        <f>B22+B16+B10</f>
        <v>16119623</v>
      </c>
      <c r="C24" s="78">
        <f t="shared" ref="C24:G24" si="3">C22+C16+C10</f>
        <v>5479153</v>
      </c>
      <c r="D24" s="78">
        <f t="shared" si="3"/>
        <v>14583013</v>
      </c>
      <c r="E24" s="78">
        <f t="shared" si="3"/>
        <v>-813004</v>
      </c>
      <c r="F24" s="78">
        <f t="shared" si="3"/>
        <v>18559270</v>
      </c>
      <c r="G24" s="78">
        <f t="shared" si="3"/>
        <v>34569383</v>
      </c>
    </row>
    <row r="25" spans="1:7" ht="15.75" x14ac:dyDescent="0.25">
      <c r="A25" s="87" t="s">
        <v>85</v>
      </c>
      <c r="B25" s="26">
        <v>340210822</v>
      </c>
      <c r="C25" s="26">
        <v>356330445</v>
      </c>
      <c r="D25" s="76">
        <v>361809598</v>
      </c>
      <c r="E25" s="76">
        <v>376392611</v>
      </c>
      <c r="F25" s="80">
        <v>375579607</v>
      </c>
      <c r="G25" s="94">
        <v>394138876</v>
      </c>
    </row>
    <row r="26" spans="1:7" ht="15.75" x14ac:dyDescent="0.25">
      <c r="A26" s="48" t="s">
        <v>86</v>
      </c>
      <c r="B26" s="78">
        <f>B24+B25</f>
        <v>356330445</v>
      </c>
      <c r="C26" s="78">
        <f t="shared" ref="C26:G26" si="4">C24+C25</f>
        <v>361809598</v>
      </c>
      <c r="D26" s="78">
        <f t="shared" si="4"/>
        <v>376392611</v>
      </c>
      <c r="E26" s="78">
        <f t="shared" si="4"/>
        <v>375579607</v>
      </c>
      <c r="F26" s="78">
        <f t="shared" si="4"/>
        <v>394138877</v>
      </c>
      <c r="G26" s="78">
        <f t="shared" si="4"/>
        <v>428708259</v>
      </c>
    </row>
    <row r="27" spans="1:7" ht="15.75" x14ac:dyDescent="0.25">
      <c r="A27" s="86"/>
      <c r="B27" s="78"/>
      <c r="C27" s="78"/>
      <c r="D27" s="79"/>
      <c r="E27" s="79"/>
      <c r="F27" s="91"/>
      <c r="G27" s="93"/>
    </row>
    <row r="28" spans="1:7" ht="16.5" thickBot="1" x14ac:dyDescent="0.3">
      <c r="A28" s="48" t="s">
        <v>87</v>
      </c>
      <c r="B28" s="38">
        <f>B10/('1'!B8/10)</f>
        <v>1.3659592994563896</v>
      </c>
      <c r="C28" s="38">
        <f>C10/('1'!C8/10)</f>
        <v>4.5677877911890921</v>
      </c>
      <c r="D28" s="38">
        <f>D10/('1'!D8/10)</f>
        <v>1.3162181875901169</v>
      </c>
      <c r="E28" s="38">
        <f>E10/('1'!E8/10)</f>
        <v>0.66203347740147467</v>
      </c>
      <c r="F28" s="38">
        <f>F10/('1'!F8/10)</f>
        <v>1.4133417842482237</v>
      </c>
      <c r="G28" s="95">
        <f>G10/('1'!G8/10)</f>
        <v>2.5321318027597943</v>
      </c>
    </row>
    <row r="29" spans="1:7" ht="15.75" x14ac:dyDescent="0.25">
      <c r="A29" s="48" t="s">
        <v>88</v>
      </c>
      <c r="B29" s="31">
        <v>21073920</v>
      </c>
      <c r="C29" s="31">
        <v>23602790</v>
      </c>
      <c r="D29" s="27">
        <v>26435124</v>
      </c>
      <c r="E29" s="27">
        <v>28021231</v>
      </c>
      <c r="F29" s="28">
        <v>29702504</v>
      </c>
      <c r="G29" s="93">
        <f>'1'!G8/10</f>
        <v>29702504</v>
      </c>
    </row>
    <row r="30" spans="1:7" ht="15.75" x14ac:dyDescent="0.25">
      <c r="A30" s="32"/>
      <c r="B30" s="33"/>
      <c r="C30" s="33"/>
      <c r="D30" s="34"/>
      <c r="E30" s="34"/>
      <c r="F30" s="35"/>
    </row>
    <row r="31" spans="1:7" ht="15.75" x14ac:dyDescent="0.25">
      <c r="A31" s="32"/>
      <c r="B31" s="33"/>
      <c r="C31" s="33"/>
      <c r="D31" s="34"/>
      <c r="E31" s="34"/>
      <c r="F31" s="35"/>
    </row>
    <row r="32" spans="1:7" ht="15.75" x14ac:dyDescent="0.25">
      <c r="A32" s="25"/>
      <c r="B32" s="31"/>
      <c r="C32" s="31"/>
      <c r="D32" s="27"/>
      <c r="E32" s="27"/>
      <c r="F32" s="28"/>
    </row>
    <row r="33" spans="1:6" ht="15.75" x14ac:dyDescent="0.25">
      <c r="A33" s="32"/>
      <c r="B33" s="33"/>
      <c r="C33" s="33"/>
      <c r="D33" s="34"/>
      <c r="E33" s="34"/>
      <c r="F33" s="35"/>
    </row>
    <row r="34" spans="1:6" ht="16.5" thickBot="1" x14ac:dyDescent="0.3">
      <c r="A34" s="36"/>
      <c r="B34" s="37"/>
      <c r="C34" s="37"/>
      <c r="D34" s="38"/>
      <c r="E34" s="38"/>
      <c r="F34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2020-04-12T05:58:44Z</dcterms:modified>
</cp:coreProperties>
</file>