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A\"/>
    </mc:Choice>
  </mc:AlternateContent>
  <bookViews>
    <workbookView xWindow="0" yWindow="0" windowWidth="20490" windowHeight="7650" tabRatio="591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1" l="1"/>
  <c r="H42" i="2"/>
  <c r="D5" i="2"/>
  <c r="E5" i="2"/>
  <c r="F5" i="2"/>
  <c r="G5" i="2"/>
  <c r="H5" i="2"/>
  <c r="I40" i="3"/>
  <c r="I39" i="3"/>
  <c r="I37" i="3"/>
  <c r="I30" i="3"/>
  <c r="I17" i="3"/>
  <c r="I27" i="3"/>
  <c r="I6" i="3"/>
  <c r="I43" i="2"/>
  <c r="I42" i="2"/>
  <c r="I41" i="2"/>
  <c r="I38" i="2"/>
  <c r="I37" i="2"/>
  <c r="I26" i="2"/>
  <c r="H26" i="2"/>
  <c r="I5" i="2"/>
  <c r="I5" i="3" l="1"/>
  <c r="I13" i="2" l="1"/>
  <c r="I6" i="2"/>
  <c r="I42" i="1"/>
  <c r="I34" i="1"/>
  <c r="I27" i="1"/>
  <c r="I24" i="1" s="1"/>
  <c r="I16" i="1"/>
  <c r="I13" i="1"/>
  <c r="I9" i="1"/>
  <c r="I6" i="1"/>
  <c r="I25" i="2" l="1"/>
  <c r="I23" i="1"/>
  <c r="I5" i="1"/>
  <c r="G24" i="1"/>
  <c r="E27" i="1"/>
  <c r="E24" i="1" s="1"/>
  <c r="F27" i="1"/>
  <c r="F24" i="1" s="1"/>
  <c r="G27" i="1"/>
  <c r="H27" i="1"/>
  <c r="H24" i="1" s="1"/>
  <c r="D27" i="1"/>
  <c r="D24" i="1" s="1"/>
  <c r="D34" i="1" l="1"/>
  <c r="D23" i="1" l="1"/>
  <c r="H34" i="1" l="1"/>
  <c r="E34" i="1"/>
  <c r="E23" i="1" s="1"/>
  <c r="F34" i="1"/>
  <c r="G34" i="1"/>
  <c r="E43" i="1" l="1"/>
  <c r="F43" i="1"/>
  <c r="G43" i="1"/>
  <c r="G42" i="1" s="1"/>
  <c r="H43" i="1"/>
  <c r="H42" i="1" s="1"/>
  <c r="D43" i="1"/>
  <c r="D42" i="1" l="1"/>
  <c r="F42" i="1"/>
  <c r="E42" i="1"/>
  <c r="E30" i="3"/>
  <c r="F30" i="3"/>
  <c r="G30" i="3"/>
  <c r="H30" i="3"/>
  <c r="D30" i="3"/>
  <c r="E27" i="3"/>
  <c r="F27" i="3"/>
  <c r="G27" i="3"/>
  <c r="H27" i="3"/>
  <c r="D27" i="3"/>
  <c r="E17" i="3"/>
  <c r="F17" i="3"/>
  <c r="G17" i="3"/>
  <c r="H17" i="3"/>
  <c r="D17" i="3"/>
  <c r="E6" i="3"/>
  <c r="E5" i="3" s="1"/>
  <c r="F6" i="3"/>
  <c r="G6" i="3"/>
  <c r="H6" i="3"/>
  <c r="H5" i="3" s="1"/>
  <c r="D6" i="3"/>
  <c r="D5" i="3" s="1"/>
  <c r="E38" i="2"/>
  <c r="F38" i="2"/>
  <c r="G38" i="2"/>
  <c r="H38" i="2"/>
  <c r="D38" i="2"/>
  <c r="E26" i="2"/>
  <c r="F26" i="2"/>
  <c r="G26" i="2"/>
  <c r="D26" i="2"/>
  <c r="E13" i="2"/>
  <c r="F13" i="2"/>
  <c r="G13" i="2"/>
  <c r="H13" i="2"/>
  <c r="D13" i="2"/>
  <c r="E6" i="2"/>
  <c r="E5" i="4" s="1"/>
  <c r="F6" i="2"/>
  <c r="F5" i="4" s="1"/>
  <c r="G6" i="2"/>
  <c r="G5" i="4" s="1"/>
  <c r="H6" i="2"/>
  <c r="H5" i="4" s="1"/>
  <c r="D6" i="2"/>
  <c r="H37" i="3" l="1"/>
  <c r="H39" i="3" s="1"/>
  <c r="F5" i="3"/>
  <c r="F37" i="3" s="1"/>
  <c r="F39" i="3" s="1"/>
  <c r="G5" i="3"/>
  <c r="G37" i="3" s="1"/>
  <c r="G39" i="3" s="1"/>
  <c r="D40" i="3"/>
  <c r="D37" i="3"/>
  <c r="D39" i="3" s="1"/>
  <c r="E40" i="3"/>
  <c r="E37" i="3"/>
  <c r="E39" i="3" s="1"/>
  <c r="F40" i="3"/>
  <c r="H40" i="3"/>
  <c r="F25" i="2"/>
  <c r="G25" i="2"/>
  <c r="D25" i="2"/>
  <c r="D6" i="4" s="1"/>
  <c r="D5" i="4"/>
  <c r="E25" i="2"/>
  <c r="H25" i="2"/>
  <c r="F23" i="1"/>
  <c r="G23" i="1"/>
  <c r="H23" i="1"/>
  <c r="H16" i="1"/>
  <c r="G16" i="1"/>
  <c r="F16" i="1"/>
  <c r="E16" i="1"/>
  <c r="D16" i="1"/>
  <c r="H13" i="1"/>
  <c r="G13" i="1"/>
  <c r="F13" i="1"/>
  <c r="E13" i="1"/>
  <c r="D13" i="1"/>
  <c r="H9" i="1"/>
  <c r="G9" i="1"/>
  <c r="F9" i="1"/>
  <c r="E9" i="1"/>
  <c r="D9" i="1"/>
  <c r="E6" i="1"/>
  <c r="F6" i="1"/>
  <c r="G6" i="1"/>
  <c r="H6" i="1"/>
  <c r="D6" i="1"/>
  <c r="D5" i="1" l="1"/>
  <c r="G40" i="3"/>
  <c r="D12" i="4"/>
  <c r="E5" i="1"/>
  <c r="F12" i="4"/>
  <c r="H5" i="1"/>
  <c r="G5" i="1"/>
  <c r="F5" i="1"/>
  <c r="H12" i="4"/>
  <c r="E12" i="4"/>
  <c r="G12" i="4"/>
  <c r="D37" i="2"/>
  <c r="D41" i="2" s="1"/>
  <c r="H6" i="4"/>
  <c r="H37" i="2"/>
  <c r="H41" i="2" s="1"/>
  <c r="G6" i="4"/>
  <c r="G37" i="2"/>
  <c r="G41" i="2" s="1"/>
  <c r="E6" i="4"/>
  <c r="E37" i="2"/>
  <c r="E41" i="2" s="1"/>
  <c r="F6" i="4"/>
  <c r="F37" i="2"/>
  <c r="F41" i="2" s="1"/>
  <c r="F42" i="2" l="1"/>
  <c r="F9" i="4"/>
  <c r="G42" i="2"/>
  <c r="G9" i="4"/>
  <c r="D7" i="4"/>
  <c r="D9" i="4"/>
  <c r="E42" i="2"/>
  <c r="E9" i="4"/>
  <c r="H9" i="4"/>
  <c r="D8" i="4"/>
  <c r="D42" i="2"/>
  <c r="F8" i="4"/>
  <c r="F7" i="4"/>
  <c r="G8" i="4"/>
  <c r="G7" i="4"/>
  <c r="E8" i="4"/>
  <c r="E7" i="4"/>
  <c r="H8" i="4"/>
  <c r="H7" i="4"/>
</calcChain>
</file>

<file path=xl/sharedStrings.xml><?xml version="1.0" encoding="utf-8"?>
<sst xmlns="http://schemas.openxmlformats.org/spreadsheetml/2006/main" count="132" uniqueCount="127">
  <si>
    <t>Cash</t>
  </si>
  <si>
    <t>In hand (including foreign currencies)</t>
  </si>
  <si>
    <t>Balance with Bangladesh Bank and its agent banks (including foreign currencies)</t>
  </si>
  <si>
    <t>In Bangladesh</t>
  </si>
  <si>
    <t>Outside Bangladesh</t>
  </si>
  <si>
    <t>Investments</t>
  </si>
  <si>
    <t>Government</t>
  </si>
  <si>
    <t>Others</t>
  </si>
  <si>
    <t>Loans, cash credit, overdrafts etc./investments</t>
  </si>
  <si>
    <t>Bills purchased and discounted</t>
  </si>
  <si>
    <t>Other assets</t>
  </si>
  <si>
    <t>Liabilities</t>
  </si>
  <si>
    <t>Bills payable</t>
  </si>
  <si>
    <t>Other deposits</t>
  </si>
  <si>
    <t>Other liabilities</t>
  </si>
  <si>
    <t>Paid up capital</t>
  </si>
  <si>
    <t>Statutory reserve</t>
  </si>
  <si>
    <t>Foreign currency translation reserve</t>
  </si>
  <si>
    <t>Non-controlling interest</t>
  </si>
  <si>
    <t xml:space="preserve">As at 31 December </t>
  </si>
  <si>
    <t>As at 31 December</t>
  </si>
  <si>
    <t>Interest paid/profit shared on deposits and borrowings etc.</t>
  </si>
  <si>
    <t>Investment income</t>
  </si>
  <si>
    <t>Commission, exchange and brokerage</t>
  </si>
  <si>
    <t>Other operating income</t>
  </si>
  <si>
    <t>Salaries and allowances</t>
  </si>
  <si>
    <t>Rent, taxes, insurance, electricity etc.</t>
  </si>
  <si>
    <t>Legal expenses</t>
  </si>
  <si>
    <t>Postage, stamp, telecommunication etc.</t>
  </si>
  <si>
    <t>Stationery, printing, advertisements etc.</t>
  </si>
  <si>
    <t>Managing Director’s salary and fees</t>
  </si>
  <si>
    <t>Directors’ fees and expenses</t>
  </si>
  <si>
    <t>Auditors’ fees</t>
  </si>
  <si>
    <t>Charges on loan losses</t>
  </si>
  <si>
    <t>Depreciation and repair of bank’s assets</t>
  </si>
  <si>
    <t>Other expenses</t>
  </si>
  <si>
    <t>Provision for diminution in value of investments</t>
  </si>
  <si>
    <t>Current</t>
  </si>
  <si>
    <t>Deferred</t>
  </si>
  <si>
    <t>Earnings per share (par value Taka 10)</t>
  </si>
  <si>
    <t>Interest receipts in cash</t>
  </si>
  <si>
    <t>Interest payments</t>
  </si>
  <si>
    <t>Dividend receipts</t>
  </si>
  <si>
    <t>Fees and commission receipts in cash</t>
  </si>
  <si>
    <t>Cash payments to employees</t>
  </si>
  <si>
    <t>Cash payments to suppliers</t>
  </si>
  <si>
    <t>Income taxes paid</t>
  </si>
  <si>
    <t>Receipts from other operating activities</t>
  </si>
  <si>
    <t>Payments for other operating activities</t>
  </si>
  <si>
    <t>Deposits from customers</t>
  </si>
  <si>
    <t>Proceeds from sale of securities</t>
  </si>
  <si>
    <t>Statutory Deposits</t>
  </si>
  <si>
    <t>Net Investment in trading securities</t>
  </si>
  <si>
    <t>Loan &amp; advance to customers</t>
  </si>
  <si>
    <t>Other liabilities account of customers</t>
  </si>
  <si>
    <t>Dividend paid in cash</t>
  </si>
  <si>
    <t>Term deposits</t>
  </si>
  <si>
    <t>Current and other accounts</t>
  </si>
  <si>
    <t>Retained earnings (general reserve)</t>
  </si>
  <si>
    <t>Other reserves</t>
  </si>
  <si>
    <t>Profit and loss account surplus</t>
  </si>
  <si>
    <t>Savings deposits</t>
  </si>
  <si>
    <t>Interest income</t>
  </si>
  <si>
    <t>Provision for classified loans and advances</t>
  </si>
  <si>
    <t>Provision for unclassified loans and advances</t>
  </si>
  <si>
    <t>Provision for impairment clients' margin loan</t>
  </si>
  <si>
    <t>Provision for bad debt offsetting</t>
  </si>
  <si>
    <t>Provision for exposure of off-balance sheet items</t>
  </si>
  <si>
    <t>Provision for other assets</t>
  </si>
  <si>
    <t>Loss on disposal of subsidiary</t>
  </si>
  <si>
    <t>Foreign currency translation gain</t>
  </si>
  <si>
    <t>Deposits to/from other banks</t>
  </si>
  <si>
    <t>Purchase/Sale of property, plant &amp; equipment</t>
  </si>
  <si>
    <t>Payment for redemption of loan capital and debt security</t>
  </si>
  <si>
    <t>Receipts from issue of Subordinated boan</t>
  </si>
  <si>
    <t>Issue of Share Capital</t>
  </si>
  <si>
    <t>FC translation reserve</t>
  </si>
  <si>
    <t>Investment in Subsidiary Company</t>
  </si>
  <si>
    <t>Net Interest Margin</t>
  </si>
  <si>
    <t>Operating Margin</t>
  </si>
  <si>
    <t>Net Margin</t>
  </si>
  <si>
    <t>Capital to Risk Weighted Assets Ratio</t>
  </si>
  <si>
    <t>Non Performing Loan</t>
  </si>
  <si>
    <t>Property and Assets</t>
  </si>
  <si>
    <t>Liabilities and Capital</t>
  </si>
  <si>
    <t>Shares to calculate NAVPS</t>
  </si>
  <si>
    <t>Operating profit before changes in operating assets and liabilities</t>
  </si>
  <si>
    <t>Recoveries on loans previously written-off</t>
  </si>
  <si>
    <t>Net Cash Flows - Operating Activities</t>
  </si>
  <si>
    <t>Cash received/(paid) from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</si>
  <si>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</si>
  <si>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</si>
  <si>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</si>
  <si>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</si>
  <si>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</si>
  <si>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</si>
  <si>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</si>
  <si>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assets value per share</t>
  </si>
  <si>
    <t>Return on Asset</t>
  </si>
  <si>
    <t>Return on Equity</t>
  </si>
  <si>
    <t>Advance to Deposit Ratio</t>
  </si>
  <si>
    <t>Net Interest Income</t>
  </si>
  <si>
    <t>Operating Income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</si>
  <si>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</si>
  <si>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</si>
  <si>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</si>
  <si>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</si>
  <si>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</si>
  <si>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</si>
  <si>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Shares to Calculate EPS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</si>
  <si>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</si>
  <si>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</si>
  <si>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</si>
  <si>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</si>
  <si>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</si>
  <si>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</si>
  <si>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Borrowings from Other Banks, Financial Institutions and Agents</t>
  </si>
  <si>
    <t>Subordinated Bond</t>
  </si>
  <si>
    <t>Deposits and Other Accounts</t>
  </si>
  <si>
    <t>Shareholders’ Equity</t>
  </si>
  <si>
    <t xml:space="preserve">PUBALI BANK LIMITED </t>
  </si>
  <si>
    <t>Ratios</t>
  </si>
  <si>
    <t>Other Liabilities</t>
  </si>
  <si>
    <t>Balance Sheet</t>
  </si>
  <si>
    <t>Income Statement</t>
  </si>
  <si>
    <t>Cash Flows</t>
  </si>
  <si>
    <t xml:space="preserve">Effects of  exchange rate changes on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</si>
</sst>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1" fontId="0" fillId="0" borderId="0" xfId="1" applyNumberFormat="1" applyFont="1"/>
    <xf numFmtId="2" fontId="1" fillId="0" borderId="0" xfId="0" applyNumberFormat="1" applyFont="1"/>
    <xf numFmtId="1" fontId="1" fillId="0" borderId="0" xfId="0" applyNumberFormat="1" applyFont="1"/>
    <xf numFmtId="0" fontId="0" fillId="2" borderId="0" xfId="0" applyFill="1"/>
    <xf numFmtId="164" fontId="0" fillId="0" borderId="0" xfId="2" applyNumberFormat="1" applyFont="1"/>
    <xf numFmtId="164" fontId="1" fillId="0" borderId="0" xfId="2" applyNumberFormat="1" applyFont="1"/>
    <xf numFmtId="1" fontId="0" fillId="0" borderId="0" xfId="0" applyNumberFormat="1" applyFont="1"/>
    <xf numFmtId="3" fontId="0" fillId="0" borderId="0" xfId="0" applyNumberFormat="1" applyFont="1"/>
    <xf numFmtId="164" fontId="0" fillId="0" borderId="0" xfId="0" applyNumberFormat="1"/>
    <xf numFmtId="43" fontId="1" fillId="0" borderId="0" xfId="0" applyNumberFormat="1" applyFont="1"/>
    <xf numFmtId="0" fontId="3" fillId="0" borderId="0" xfId="0" applyFont="1"/>
    <xf numFmtId="10" fontId="0" fillId="0" borderId="0" xfId="3" applyNumberFormat="1" applyFont="1"/>
    <xf numFmtId="10" fontId="0" fillId="0" borderId="0" xfId="0" applyNumberFormat="1"/>
    <xf numFmtId="0" fontId="0" fillId="0" borderId="0" xfId="0" applyAlignment="1"/>
    <xf numFmtId="0" fontId="1" fillId="0" borderId="1" xfId="0" applyFont="1" applyBorder="1"/>
    <xf numFmtId="0" fontId="4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3" fontId="4" fillId="0" borderId="0" xfId="0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xSplit="1" ySplit="4" topLeftCell="I35" activePane="bottomRight" state="frozen"/>
      <selection pane="topRight" activeCell="B1" sqref="B1"/>
      <selection pane="bottomLeft" activeCell="A6" sqref="A6"/>
      <selection pane="bottomRight" activeCell="I42" sqref="I42"/>
    </sheetView>
  </sheetViews>
  <sheetFormatPr defaultRowHeight="15" x14ac:dyDescent="0.25"/>
  <cols>
    <col min="1" max="1" width="60" customWidth="1"/>
    <col min="2" max="2" width="5" style="5" bestFit="1" customWidth="1"/>
    <col min="3" max="3" width="5" bestFit="1" customWidth="1"/>
    <col min="4" max="5" width="19" bestFit="1" customWidth="1"/>
    <col min="6" max="7" width="19.140625" bestFit="1" customWidth="1"/>
    <col min="8" max="9" width="16.28515625" bestFit="1" customWidth="1"/>
    <col min="10" max="10" width="12" bestFit="1" customWidth="1"/>
  </cols>
  <sheetData>
    <row r="1" spans="1:9" x14ac:dyDescent="0.25">
      <c r="A1" s="1" t="s">
        <v>120</v>
      </c>
      <c r="B1"/>
    </row>
    <row r="2" spans="1:9" x14ac:dyDescent="0.25">
      <c r="A2" s="1" t="s">
        <v>123</v>
      </c>
      <c r="B2"/>
    </row>
    <row r="3" spans="1:9" x14ac:dyDescent="0.25">
      <c r="A3" t="s">
        <v>20</v>
      </c>
      <c r="B3"/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23" t="s">
        <v>83</v>
      </c>
      <c r="B5"/>
      <c r="D5" s="4">
        <f t="shared" ref="D5:I5" si="0">D6+D9+D12+D13+D16+D19+D20+D21</f>
        <v>228904382067</v>
      </c>
      <c r="E5" s="4">
        <f t="shared" si="0"/>
        <v>248669747265</v>
      </c>
      <c r="F5" s="4">
        <f t="shared" si="0"/>
        <v>285435915544</v>
      </c>
      <c r="G5" s="4">
        <f t="shared" si="0"/>
        <v>320612119600</v>
      </c>
      <c r="H5" s="4">
        <f t="shared" si="0"/>
        <v>368184268814</v>
      </c>
      <c r="I5" s="4">
        <f t="shared" si="0"/>
        <v>410225693149</v>
      </c>
    </row>
    <row r="6" spans="1:9" x14ac:dyDescent="0.25">
      <c r="A6" s="24" t="s">
        <v>0</v>
      </c>
      <c r="B6"/>
      <c r="C6" s="11"/>
      <c r="D6" s="11">
        <f>SUM(D7:D8)</f>
        <v>19503092127</v>
      </c>
      <c r="E6" s="11">
        <f t="shared" ref="E6:I6" si="1">SUM(E7:E8)</f>
        <v>19953501902</v>
      </c>
      <c r="F6" s="11">
        <f t="shared" si="1"/>
        <v>21376981153</v>
      </c>
      <c r="G6" s="11">
        <f t="shared" si="1"/>
        <v>21114474598</v>
      </c>
      <c r="H6" s="11">
        <f t="shared" si="1"/>
        <v>22817790448</v>
      </c>
      <c r="I6" s="11">
        <f t="shared" si="1"/>
        <v>23056848598</v>
      </c>
    </row>
    <row r="7" spans="1:9" x14ac:dyDescent="0.25">
      <c r="A7" t="s">
        <v>1</v>
      </c>
      <c r="B7"/>
      <c r="C7" s="3"/>
      <c r="D7" s="3">
        <v>4190233403</v>
      </c>
      <c r="E7" s="3">
        <v>3607695337</v>
      </c>
      <c r="F7" s="3">
        <v>2834884562</v>
      </c>
      <c r="G7" s="3">
        <v>3612831120</v>
      </c>
      <c r="H7" s="3">
        <v>3643109729</v>
      </c>
      <c r="I7" s="3">
        <v>3789308079</v>
      </c>
    </row>
    <row r="8" spans="1:9" x14ac:dyDescent="0.25">
      <c r="A8" s="19" t="s">
        <v>2</v>
      </c>
      <c r="B8"/>
      <c r="C8" s="3"/>
      <c r="D8" s="3">
        <v>15312858724</v>
      </c>
      <c r="E8" s="3">
        <v>16345806565</v>
      </c>
      <c r="F8" s="3">
        <v>18542096591</v>
      </c>
      <c r="G8" s="3">
        <v>17501643478</v>
      </c>
      <c r="H8" s="3">
        <v>19174680719</v>
      </c>
      <c r="I8" s="3">
        <v>19267540519</v>
      </c>
    </row>
    <row r="9" spans="1:9" x14ac:dyDescent="0.25">
      <c r="A9" s="24" t="s">
        <v>110</v>
      </c>
      <c r="B9"/>
      <c r="D9" s="11">
        <f>SUM(D10:D11)</f>
        <v>1798122069</v>
      </c>
      <c r="E9" s="11">
        <f t="shared" ref="E9" si="2">SUM(E10:E11)</f>
        <v>2329429846</v>
      </c>
      <c r="F9" s="11">
        <f t="shared" ref="F9" si="3">SUM(F10:F11)</f>
        <v>2222692959</v>
      </c>
      <c r="G9" s="11">
        <f t="shared" ref="G9" si="4">SUM(G10:G11)</f>
        <v>9033361643</v>
      </c>
      <c r="H9" s="11">
        <f t="shared" ref="H9:I9" si="5">SUM(H10:H11)</f>
        <v>12903217937</v>
      </c>
      <c r="I9" s="11">
        <f t="shared" si="5"/>
        <v>15579619483</v>
      </c>
    </row>
    <row r="10" spans="1:9" x14ac:dyDescent="0.25">
      <c r="A10" t="s">
        <v>3</v>
      </c>
      <c r="B10"/>
      <c r="C10" s="3"/>
      <c r="D10" s="3">
        <v>968943349</v>
      </c>
      <c r="E10" s="3">
        <v>941288972</v>
      </c>
      <c r="F10" s="3">
        <v>1536876025</v>
      </c>
      <c r="G10" s="3">
        <v>7802936535</v>
      </c>
      <c r="H10" s="3">
        <v>11952460323</v>
      </c>
      <c r="I10" s="3">
        <v>14661272175</v>
      </c>
    </row>
    <row r="11" spans="1:9" x14ac:dyDescent="0.25">
      <c r="A11" t="s">
        <v>4</v>
      </c>
      <c r="B11"/>
      <c r="C11" s="3"/>
      <c r="D11" s="3">
        <v>829178720</v>
      </c>
      <c r="E11" s="3">
        <v>1388140874</v>
      </c>
      <c r="F11" s="3">
        <v>685816934</v>
      </c>
      <c r="G11" s="3">
        <v>1230425108</v>
      </c>
      <c r="H11" s="3">
        <v>950757614</v>
      </c>
      <c r="I11" s="3">
        <v>918347308</v>
      </c>
    </row>
    <row r="12" spans="1:9" x14ac:dyDescent="0.25">
      <c r="A12" s="21" t="s">
        <v>111</v>
      </c>
      <c r="B12"/>
      <c r="C12" s="3"/>
      <c r="D12" s="4">
        <v>568886667</v>
      </c>
      <c r="E12" s="4">
        <v>988286667</v>
      </c>
      <c r="F12" s="4">
        <v>935286667</v>
      </c>
      <c r="G12" s="4">
        <v>551286667</v>
      </c>
      <c r="H12" s="4">
        <v>11286667</v>
      </c>
      <c r="I12" s="3">
        <v>11286667</v>
      </c>
    </row>
    <row r="13" spans="1:9" x14ac:dyDescent="0.25">
      <c r="A13" s="21" t="s">
        <v>5</v>
      </c>
      <c r="B13"/>
      <c r="D13" s="11">
        <f>SUM(D14:D15)</f>
        <v>51794399036</v>
      </c>
      <c r="E13" s="11">
        <f t="shared" ref="E13" si="6">SUM(E14:E15)</f>
        <v>52121248012</v>
      </c>
      <c r="F13" s="11">
        <f t="shared" ref="F13" si="7">SUM(F14:F15)</f>
        <v>61075817975</v>
      </c>
      <c r="G13" s="11">
        <f t="shared" ref="G13" si="8">SUM(G14:G15)</f>
        <v>55004797463</v>
      </c>
      <c r="H13" s="11">
        <f t="shared" ref="H13:I13" si="9">SUM(H14:H15)</f>
        <v>59621118393</v>
      </c>
      <c r="I13" s="11">
        <f t="shared" si="9"/>
        <v>64128844806</v>
      </c>
    </row>
    <row r="14" spans="1:9" x14ac:dyDescent="0.25">
      <c r="A14" t="s">
        <v>6</v>
      </c>
      <c r="B14"/>
      <c r="C14" s="3"/>
      <c r="D14" s="3">
        <v>40482479528</v>
      </c>
      <c r="E14" s="3">
        <v>39184326576</v>
      </c>
      <c r="F14" s="3">
        <v>47153505257</v>
      </c>
      <c r="G14" s="3">
        <v>36564053849</v>
      </c>
      <c r="H14" s="3">
        <v>35243859418</v>
      </c>
      <c r="I14" s="3">
        <v>37761946381</v>
      </c>
    </row>
    <row r="15" spans="1:9" x14ac:dyDescent="0.25">
      <c r="A15" t="s">
        <v>7</v>
      </c>
      <c r="B15"/>
      <c r="C15" s="3"/>
      <c r="D15" s="3">
        <v>11311919508</v>
      </c>
      <c r="E15" s="3">
        <v>12936921436</v>
      </c>
      <c r="F15" s="3">
        <v>13922312718</v>
      </c>
      <c r="G15" s="3">
        <v>18440743614</v>
      </c>
      <c r="H15" s="3">
        <v>24377258975</v>
      </c>
      <c r="I15" s="3">
        <v>26366898425</v>
      </c>
    </row>
    <row r="16" spans="1:9" x14ac:dyDescent="0.25">
      <c r="A16" s="21" t="s">
        <v>112</v>
      </c>
      <c r="B16"/>
      <c r="D16" s="11">
        <f>SUM(D17:D18)</f>
        <v>135483374690</v>
      </c>
      <c r="E16" s="11">
        <f t="shared" ref="E16" si="10">SUM(E17:E18)</f>
        <v>148592358958</v>
      </c>
      <c r="F16" s="11">
        <f t="shared" ref="F16" si="11">SUM(F17:F18)</f>
        <v>171692142940</v>
      </c>
      <c r="G16" s="11">
        <f t="shared" ref="G16" si="12">SUM(G17:G18)</f>
        <v>203610060471</v>
      </c>
      <c r="H16" s="11">
        <f t="shared" ref="H16:I16" si="13">SUM(H17:H18)</f>
        <v>240148607766</v>
      </c>
      <c r="I16" s="11">
        <f t="shared" si="13"/>
        <v>271494626288</v>
      </c>
    </row>
    <row r="17" spans="1:9" x14ac:dyDescent="0.25">
      <c r="A17" t="s">
        <v>8</v>
      </c>
      <c r="B17" s="6"/>
      <c r="C17" s="3"/>
      <c r="D17" s="3">
        <v>134249125738</v>
      </c>
      <c r="E17" s="3">
        <v>147788972473</v>
      </c>
      <c r="F17" s="3">
        <v>168335701353</v>
      </c>
      <c r="G17" s="3">
        <v>195338887390</v>
      </c>
      <c r="H17" s="3">
        <v>228211262961</v>
      </c>
      <c r="I17" s="3">
        <v>256690433175</v>
      </c>
    </row>
    <row r="18" spans="1:9" x14ac:dyDescent="0.25">
      <c r="A18" t="s">
        <v>9</v>
      </c>
      <c r="B18"/>
      <c r="C18" s="3"/>
      <c r="D18" s="3">
        <v>1234248952</v>
      </c>
      <c r="E18" s="3">
        <v>803386485</v>
      </c>
      <c r="F18" s="3">
        <v>3356441587</v>
      </c>
      <c r="G18" s="3">
        <v>8271173081</v>
      </c>
      <c r="H18" s="3">
        <v>11937344805</v>
      </c>
      <c r="I18" s="3">
        <v>14804193113</v>
      </c>
    </row>
    <row r="19" spans="1:9" x14ac:dyDescent="0.25">
      <c r="A19" s="24" t="s">
        <v>113</v>
      </c>
      <c r="B19"/>
      <c r="C19" s="3"/>
      <c r="D19" s="4">
        <v>3740843922</v>
      </c>
      <c r="E19" s="4">
        <v>4026742698</v>
      </c>
      <c r="F19" s="4">
        <v>3920741861</v>
      </c>
      <c r="G19" s="4">
        <v>3790630209</v>
      </c>
      <c r="H19" s="4">
        <v>3688655901</v>
      </c>
      <c r="I19" s="3">
        <v>3783953684</v>
      </c>
    </row>
    <row r="20" spans="1:9" x14ac:dyDescent="0.25">
      <c r="A20" s="24" t="s">
        <v>114</v>
      </c>
      <c r="B20"/>
      <c r="C20" s="3"/>
      <c r="D20" s="4">
        <v>16015288310</v>
      </c>
      <c r="E20" s="4">
        <v>20657803936</v>
      </c>
      <c r="F20" s="4">
        <v>24211876743</v>
      </c>
      <c r="G20" s="4">
        <v>27507133303</v>
      </c>
      <c r="H20" s="4">
        <v>28993216456</v>
      </c>
      <c r="I20" s="3">
        <v>32170138377</v>
      </c>
    </row>
    <row r="21" spans="1:9" x14ac:dyDescent="0.25">
      <c r="A21" s="24" t="s">
        <v>115</v>
      </c>
      <c r="B21"/>
      <c r="C21" s="3"/>
      <c r="D21" s="4">
        <v>375246</v>
      </c>
      <c r="E21" s="4">
        <v>375246</v>
      </c>
      <c r="F21" s="4">
        <v>375246</v>
      </c>
      <c r="G21" s="4">
        <v>375246</v>
      </c>
      <c r="H21" s="4">
        <v>375246</v>
      </c>
      <c r="I21" s="3">
        <v>375246</v>
      </c>
    </row>
    <row r="22" spans="1:9" x14ac:dyDescent="0.25">
      <c r="B22"/>
      <c r="D22" s="14"/>
      <c r="E22" s="14"/>
      <c r="F22" s="14"/>
      <c r="G22" s="14"/>
      <c r="H22" s="14"/>
    </row>
    <row r="23" spans="1:9" x14ac:dyDescent="0.25">
      <c r="A23" s="23" t="s">
        <v>84</v>
      </c>
      <c r="B23"/>
      <c r="D23" s="4">
        <f>D24+D34+D41</f>
        <v>228904382067</v>
      </c>
      <c r="E23" s="4">
        <f>E24+E34+E41-2</f>
        <v>248669747265</v>
      </c>
      <c r="F23" s="4">
        <f t="shared" ref="F23:I23" si="14">F24+F34+F41</f>
        <v>285435915544</v>
      </c>
      <c r="G23" s="4">
        <f t="shared" si="14"/>
        <v>320612119600</v>
      </c>
      <c r="H23" s="4">
        <f t="shared" si="14"/>
        <v>368184268814</v>
      </c>
      <c r="I23" s="4">
        <f t="shared" si="14"/>
        <v>410225693149</v>
      </c>
    </row>
    <row r="24" spans="1:9" x14ac:dyDescent="0.25">
      <c r="A24" s="21" t="s">
        <v>11</v>
      </c>
      <c r="B24"/>
      <c r="D24" s="4">
        <f>SUM(D25:D27)+D33</f>
        <v>209395535733</v>
      </c>
      <c r="E24" s="4">
        <f t="shared" ref="E24:I24" si="15">SUM(E25:E27)+E33</f>
        <v>226539051589</v>
      </c>
      <c r="F24" s="4">
        <f t="shared" si="15"/>
        <v>261247245660</v>
      </c>
      <c r="G24" s="4">
        <f t="shared" si="15"/>
        <v>296179260607</v>
      </c>
      <c r="H24" s="4">
        <f t="shared" si="15"/>
        <v>342397163440</v>
      </c>
      <c r="I24" s="4">
        <f t="shared" si="15"/>
        <v>383018823767</v>
      </c>
    </row>
    <row r="25" spans="1:9" s="1" customFormat="1" x14ac:dyDescent="0.25">
      <c r="A25" s="21" t="s">
        <v>116</v>
      </c>
      <c r="C25" s="4"/>
      <c r="D25" s="4">
        <v>4149347699</v>
      </c>
      <c r="E25" s="4">
        <v>3376775986</v>
      </c>
      <c r="F25" s="4">
        <v>2543554248</v>
      </c>
      <c r="G25" s="4">
        <v>6305989705</v>
      </c>
      <c r="H25" s="4">
        <v>18099362651</v>
      </c>
      <c r="I25" s="1">
        <v>17152358128</v>
      </c>
    </row>
    <row r="26" spans="1:9" s="1" customFormat="1" x14ac:dyDescent="0.25">
      <c r="A26" s="21" t="s">
        <v>117</v>
      </c>
      <c r="D26" s="1">
        <v>0</v>
      </c>
      <c r="E26" s="4">
        <v>0</v>
      </c>
      <c r="F26" s="4">
        <v>0</v>
      </c>
      <c r="G26" s="4">
        <v>0</v>
      </c>
      <c r="H26" s="4">
        <v>5000000000</v>
      </c>
      <c r="I26" s="1">
        <v>5000000000</v>
      </c>
    </row>
    <row r="27" spans="1:9" x14ac:dyDescent="0.25">
      <c r="A27" s="21" t="s">
        <v>118</v>
      </c>
      <c r="B27"/>
      <c r="D27" s="11">
        <f>SUM(D28:D32)</f>
        <v>177878172427</v>
      </c>
      <c r="E27" s="11">
        <f t="shared" ref="E27:I27" si="16">SUM(E28:E32)</f>
        <v>192653143179</v>
      </c>
      <c r="F27" s="11">
        <f t="shared" si="16"/>
        <v>224249499124</v>
      </c>
      <c r="G27" s="11">
        <f t="shared" si="16"/>
        <v>246906170427</v>
      </c>
      <c r="H27" s="11">
        <f t="shared" si="16"/>
        <v>270603690454</v>
      </c>
      <c r="I27" s="11">
        <f t="shared" si="16"/>
        <v>308003414028</v>
      </c>
    </row>
    <row r="28" spans="1:9" x14ac:dyDescent="0.25">
      <c r="A28" t="s">
        <v>57</v>
      </c>
      <c r="B28"/>
      <c r="C28" s="3"/>
      <c r="D28" s="3">
        <v>18079808927</v>
      </c>
      <c r="E28" s="3">
        <v>20721644385</v>
      </c>
      <c r="F28" s="3">
        <v>25546461730</v>
      </c>
      <c r="G28" s="3">
        <v>28815286575</v>
      </c>
      <c r="H28" s="3">
        <v>34087307863</v>
      </c>
      <c r="I28" s="3">
        <v>37751065237</v>
      </c>
    </row>
    <row r="29" spans="1:9" x14ac:dyDescent="0.25">
      <c r="A29" t="s">
        <v>12</v>
      </c>
      <c r="B29"/>
      <c r="C29" s="3"/>
      <c r="D29" s="3">
        <v>2872700896</v>
      </c>
      <c r="E29" s="3">
        <v>3824137445</v>
      </c>
      <c r="F29" s="3">
        <v>4512456257</v>
      </c>
      <c r="G29" s="3">
        <v>12240637725</v>
      </c>
      <c r="H29" s="3">
        <v>9757892778</v>
      </c>
      <c r="I29" s="3">
        <v>11661553322</v>
      </c>
    </row>
    <row r="30" spans="1:9" x14ac:dyDescent="0.25">
      <c r="A30" t="s">
        <v>61</v>
      </c>
      <c r="B30"/>
      <c r="C30" s="3"/>
      <c r="D30" s="3">
        <v>40232632888</v>
      </c>
      <c r="E30" s="3">
        <v>45159141790</v>
      </c>
      <c r="F30" s="3">
        <v>51969483909</v>
      </c>
      <c r="G30" s="3">
        <v>62201794370</v>
      </c>
      <c r="H30" s="3">
        <v>70060109522</v>
      </c>
      <c r="I30" s="3">
        <v>74891249250</v>
      </c>
    </row>
    <row r="31" spans="1:9" x14ac:dyDescent="0.25">
      <c r="A31" t="s">
        <v>56</v>
      </c>
      <c r="C31" s="3"/>
      <c r="D31" s="3">
        <v>112284091118</v>
      </c>
      <c r="E31" s="3">
        <v>118197230889</v>
      </c>
      <c r="F31" s="3">
        <v>137567155752</v>
      </c>
      <c r="G31" s="3">
        <v>138347967344</v>
      </c>
      <c r="H31" s="3">
        <v>151443126189</v>
      </c>
      <c r="I31" s="3">
        <v>177190467630</v>
      </c>
    </row>
    <row r="32" spans="1:9" x14ac:dyDescent="0.25">
      <c r="A32" t="s">
        <v>13</v>
      </c>
      <c r="B32"/>
      <c r="C32" s="3"/>
      <c r="D32" s="3">
        <v>4408938598</v>
      </c>
      <c r="E32" s="3">
        <v>4750988670</v>
      </c>
      <c r="F32" s="3">
        <v>4653941476</v>
      </c>
      <c r="G32" s="3">
        <v>5300484413</v>
      </c>
      <c r="H32" s="3">
        <v>5255254102</v>
      </c>
      <c r="I32" s="3">
        <v>6509078589</v>
      </c>
    </row>
    <row r="33" spans="1:9" s="21" customFormat="1" x14ac:dyDescent="0.25">
      <c r="A33" s="21" t="s">
        <v>122</v>
      </c>
      <c r="C33" s="25"/>
      <c r="D33" s="4">
        <v>27368015607</v>
      </c>
      <c r="E33" s="4">
        <v>30509132424</v>
      </c>
      <c r="F33" s="4">
        <v>34454192288</v>
      </c>
      <c r="G33" s="4">
        <v>42967100475</v>
      </c>
      <c r="H33" s="4">
        <v>48694110335</v>
      </c>
      <c r="I33" s="4">
        <v>52863051611</v>
      </c>
    </row>
    <row r="34" spans="1:9" x14ac:dyDescent="0.25">
      <c r="A34" s="21" t="s">
        <v>119</v>
      </c>
      <c r="D34" s="4">
        <f t="shared" ref="D34:I34" si="17">SUM(D35:D40)</f>
        <v>19508845745</v>
      </c>
      <c r="E34" s="4">
        <f t="shared" si="17"/>
        <v>22130695054</v>
      </c>
      <c r="F34" s="4">
        <f t="shared" si="17"/>
        <v>24188669226</v>
      </c>
      <c r="G34" s="4">
        <f t="shared" si="17"/>
        <v>24432858314</v>
      </c>
      <c r="H34" s="4">
        <f t="shared" si="17"/>
        <v>25787104573</v>
      </c>
      <c r="I34" s="4">
        <f t="shared" si="17"/>
        <v>27206868508</v>
      </c>
    </row>
    <row r="35" spans="1:9" x14ac:dyDescent="0.25">
      <c r="A35" t="s">
        <v>15</v>
      </c>
      <c r="C35" s="3"/>
      <c r="D35" s="3">
        <v>8384512500</v>
      </c>
      <c r="E35" s="3">
        <v>8803738120</v>
      </c>
      <c r="F35" s="3">
        <v>8803738120</v>
      </c>
      <c r="G35" s="3">
        <v>8803738120</v>
      </c>
      <c r="H35" s="3">
        <v>9508037160</v>
      </c>
      <c r="I35" s="3">
        <v>9983439010</v>
      </c>
    </row>
    <row r="36" spans="1:9" x14ac:dyDescent="0.25">
      <c r="A36" t="s">
        <v>16</v>
      </c>
      <c r="C36" s="3"/>
      <c r="D36" s="3">
        <v>7171549919</v>
      </c>
      <c r="E36" s="3">
        <v>8400249482</v>
      </c>
      <c r="F36" s="3">
        <v>9300249482</v>
      </c>
      <c r="G36" s="3">
        <v>9300249482</v>
      </c>
      <c r="H36" s="3">
        <v>9510249482</v>
      </c>
      <c r="I36" s="3">
        <v>9983500000</v>
      </c>
    </row>
    <row r="37" spans="1:9" x14ac:dyDescent="0.25">
      <c r="A37" t="s">
        <v>58</v>
      </c>
      <c r="C37" s="3"/>
      <c r="D37" s="3">
        <v>805691445</v>
      </c>
      <c r="E37" s="3">
        <v>1877766170</v>
      </c>
      <c r="F37" s="3">
        <v>3044934155</v>
      </c>
      <c r="G37" s="3">
        <v>3382630056</v>
      </c>
      <c r="H37" s="3">
        <v>3825289771</v>
      </c>
      <c r="I37" s="3">
        <v>4288480105</v>
      </c>
    </row>
    <row r="38" spans="1:9" x14ac:dyDescent="0.25">
      <c r="A38" t="s">
        <v>59</v>
      </c>
      <c r="C38" s="3"/>
      <c r="D38" s="3">
        <v>3145966838</v>
      </c>
      <c r="E38" s="3">
        <v>3048941282</v>
      </c>
      <c r="F38" s="3">
        <v>3039747469</v>
      </c>
      <c r="G38" s="3">
        <v>2946240656</v>
      </c>
      <c r="H38" s="3">
        <v>2943528160</v>
      </c>
      <c r="I38" s="3">
        <v>2951449393</v>
      </c>
    </row>
    <row r="39" spans="1:9" x14ac:dyDescent="0.25">
      <c r="A39" t="s">
        <v>60</v>
      </c>
      <c r="C39" s="3"/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9" x14ac:dyDescent="0.25">
      <c r="A40" t="s">
        <v>17</v>
      </c>
      <c r="C40" s="3"/>
      <c r="D40" s="3">
        <v>1125043</v>
      </c>
      <c r="E40" s="3">
        <v>0</v>
      </c>
      <c r="F40" s="3">
        <v>0</v>
      </c>
      <c r="G40" s="3">
        <v>0</v>
      </c>
      <c r="H40" s="3">
        <v>0</v>
      </c>
    </row>
    <row r="41" spans="1:9" x14ac:dyDescent="0.25">
      <c r="A41" s="21" t="s">
        <v>18</v>
      </c>
      <c r="C41" s="3"/>
      <c r="D41" s="4">
        <v>589</v>
      </c>
      <c r="E41" s="4">
        <v>624</v>
      </c>
      <c r="F41" s="4">
        <v>658</v>
      </c>
      <c r="G41" s="4">
        <v>679</v>
      </c>
      <c r="H41" s="4">
        <v>801</v>
      </c>
      <c r="I41" s="3">
        <v>874</v>
      </c>
    </row>
    <row r="42" spans="1:9" x14ac:dyDescent="0.25">
      <c r="A42" s="20" t="s">
        <v>97</v>
      </c>
      <c r="C42" s="3"/>
      <c r="D42" s="15">
        <f>SUM(D35:D40)/D43</f>
        <v>23.267716214866397</v>
      </c>
      <c r="E42" s="15">
        <f>SUM(E35:E40)/E43</f>
        <v>25.137838895644023</v>
      </c>
      <c r="F42" s="15">
        <f>SUM(F35:F40)/F43</f>
        <v>27.47545292271824</v>
      </c>
      <c r="G42" s="15">
        <f>SUM(G35:G40)/G43</f>
        <v>27.752822699819244</v>
      </c>
      <c r="H42" s="15">
        <f>SUM(H35:H40)/H43</f>
        <v>27.121375462735362</v>
      </c>
      <c r="I42" s="15">
        <f>I34/(I35/10)</f>
        <v>27.252000518807197</v>
      </c>
    </row>
    <row r="43" spans="1:9" x14ac:dyDescent="0.25">
      <c r="A43" s="20" t="s">
        <v>85</v>
      </c>
      <c r="B43" s="8"/>
      <c r="C43" s="1"/>
      <c r="D43" s="11">
        <f>D35/10</f>
        <v>838451250</v>
      </c>
      <c r="E43" s="11">
        <f t="shared" ref="E43:H43" si="18">E35/10</f>
        <v>880373812</v>
      </c>
      <c r="F43" s="11">
        <f t="shared" si="18"/>
        <v>880373812</v>
      </c>
      <c r="G43" s="11">
        <f t="shared" si="18"/>
        <v>880373812</v>
      </c>
      <c r="H43" s="11">
        <f t="shared" si="18"/>
        <v>950803716</v>
      </c>
      <c r="I43" s="11">
        <f>I35/10</f>
        <v>998343901</v>
      </c>
    </row>
    <row r="46" spans="1:9" x14ac:dyDescent="0.25">
      <c r="D46" s="3"/>
      <c r="E46" s="3"/>
      <c r="F46" s="3"/>
      <c r="G46" s="3"/>
      <c r="H4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pane xSplit="1" ySplit="4" topLeftCell="C35" activePane="bottomRight" state="frozen"/>
      <selection pane="topRight" activeCell="B1" sqref="B1"/>
      <selection pane="bottomLeft" activeCell="A6" sqref="A6"/>
      <selection pane="bottomRight" activeCell="I42" sqref="D42:I42"/>
    </sheetView>
  </sheetViews>
  <sheetFormatPr defaultRowHeight="15" x14ac:dyDescent="0.25"/>
  <cols>
    <col min="1" max="1" width="54.7109375" bestFit="1" customWidth="1"/>
    <col min="2" max="3" width="5" bestFit="1" customWidth="1"/>
    <col min="4" max="8" width="14.5703125" bestFit="1" customWidth="1"/>
    <col min="9" max="13" width="13.85546875" bestFit="1" customWidth="1"/>
  </cols>
  <sheetData>
    <row r="1" spans="1:24" x14ac:dyDescent="0.25">
      <c r="A1" s="1" t="s">
        <v>120</v>
      </c>
    </row>
    <row r="2" spans="1:24" x14ac:dyDescent="0.25">
      <c r="A2" s="1" t="s">
        <v>124</v>
      </c>
    </row>
    <row r="3" spans="1:24" x14ac:dyDescent="0.25">
      <c r="A3" t="s">
        <v>20</v>
      </c>
    </row>
    <row r="4" spans="1:24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24" x14ac:dyDescent="0.25">
      <c r="A5" s="20" t="s">
        <v>102</v>
      </c>
      <c r="B5" s="8"/>
      <c r="C5" s="4"/>
      <c r="D5" s="4">
        <f t="shared" ref="D5:H5" si="0">D6+D10+D11+D12</f>
        <v>12815112054</v>
      </c>
      <c r="E5" s="4">
        <f t="shared" si="0"/>
        <v>13667518703</v>
      </c>
      <c r="F5" s="4">
        <f t="shared" si="0"/>
        <v>14120635934</v>
      </c>
      <c r="G5" s="4">
        <f t="shared" si="0"/>
        <v>14175121363</v>
      </c>
      <c r="H5" s="4">
        <f t="shared" si="0"/>
        <v>16674314795</v>
      </c>
      <c r="I5" s="4">
        <f>I6+I10+I11+I12</f>
        <v>17717666145</v>
      </c>
    </row>
    <row r="6" spans="1:24" x14ac:dyDescent="0.25">
      <c r="A6" s="24" t="s">
        <v>101</v>
      </c>
      <c r="B6" s="8"/>
      <c r="C6" s="4"/>
      <c r="D6" s="4">
        <f t="shared" ref="D6:I6" si="1">D7-D8</f>
        <v>5493812093</v>
      </c>
      <c r="E6" s="4">
        <f t="shared" si="1"/>
        <v>5129704897</v>
      </c>
      <c r="F6" s="4">
        <f t="shared" si="1"/>
        <v>6820873332</v>
      </c>
      <c r="G6" s="4">
        <f t="shared" si="1"/>
        <v>7167039430</v>
      </c>
      <c r="H6" s="4">
        <f t="shared" si="1"/>
        <v>7914387528</v>
      </c>
      <c r="I6" s="4">
        <f t="shared" si="1"/>
        <v>9038347646</v>
      </c>
      <c r="J6" s="3"/>
    </row>
    <row r="7" spans="1:24" x14ac:dyDescent="0.25">
      <c r="A7" t="s">
        <v>62</v>
      </c>
      <c r="B7" s="5"/>
      <c r="C7" s="3"/>
      <c r="D7" s="3">
        <v>17315050815</v>
      </c>
      <c r="E7" s="3">
        <v>17329810385</v>
      </c>
      <c r="F7" s="3">
        <v>18527671946</v>
      </c>
      <c r="G7" s="3">
        <v>17625672255</v>
      </c>
      <c r="H7" s="3">
        <v>19050006860</v>
      </c>
      <c r="I7" s="3">
        <v>24004599964</v>
      </c>
    </row>
    <row r="8" spans="1:24" x14ac:dyDescent="0.25">
      <c r="A8" t="s">
        <v>21</v>
      </c>
      <c r="B8" s="5"/>
      <c r="C8" s="3"/>
      <c r="D8" s="3">
        <v>11821238722</v>
      </c>
      <c r="E8" s="3">
        <v>12200105488</v>
      </c>
      <c r="F8" s="3">
        <v>11706798614</v>
      </c>
      <c r="G8" s="3">
        <v>10458632825</v>
      </c>
      <c r="H8" s="3">
        <v>11135619332</v>
      </c>
      <c r="I8" s="3">
        <v>14966252318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10" spans="1:24" x14ac:dyDescent="0.25">
      <c r="A10" t="s">
        <v>22</v>
      </c>
      <c r="B10" s="5"/>
      <c r="C10" s="3"/>
      <c r="D10" s="3">
        <v>4941750335</v>
      </c>
      <c r="E10" s="3">
        <v>6061018782</v>
      </c>
      <c r="F10" s="3">
        <v>4512250388</v>
      </c>
      <c r="G10" s="3">
        <v>4506579587</v>
      </c>
      <c r="H10" s="3">
        <v>5779350124</v>
      </c>
      <c r="I10" s="3">
        <v>5558776799</v>
      </c>
    </row>
    <row r="11" spans="1:24" x14ac:dyDescent="0.25">
      <c r="A11" t="s">
        <v>23</v>
      </c>
      <c r="B11" s="5"/>
      <c r="C11" s="3"/>
      <c r="D11" s="3">
        <v>1586503650</v>
      </c>
      <c r="E11" s="3">
        <v>1477942355</v>
      </c>
      <c r="F11" s="3">
        <v>1580947990</v>
      </c>
      <c r="G11" s="3">
        <v>1447405594</v>
      </c>
      <c r="H11" s="3">
        <v>1735228965</v>
      </c>
      <c r="I11" s="3">
        <v>1894682098</v>
      </c>
    </row>
    <row r="12" spans="1:24" x14ac:dyDescent="0.25">
      <c r="A12" t="s">
        <v>24</v>
      </c>
      <c r="B12" s="5"/>
      <c r="C12" s="3"/>
      <c r="D12" s="3">
        <v>793045976</v>
      </c>
      <c r="E12" s="3">
        <v>998852669</v>
      </c>
      <c r="F12" s="3">
        <v>1206564224</v>
      </c>
      <c r="G12" s="3">
        <v>1054096752</v>
      </c>
      <c r="H12" s="3">
        <v>1245348178</v>
      </c>
      <c r="I12" s="3">
        <v>1225859602</v>
      </c>
    </row>
    <row r="13" spans="1:24" x14ac:dyDescent="0.25">
      <c r="A13" s="20" t="s">
        <v>103</v>
      </c>
      <c r="B13" s="8"/>
      <c r="C13" s="4"/>
      <c r="D13" s="4">
        <f t="shared" ref="D13:I13" si="2">SUM(D14:D24)</f>
        <v>5079137016</v>
      </c>
      <c r="E13" s="4">
        <f t="shared" si="2"/>
        <v>6406924752</v>
      </c>
      <c r="F13" s="4">
        <f t="shared" si="2"/>
        <v>6629650326</v>
      </c>
      <c r="G13" s="4">
        <f t="shared" si="2"/>
        <v>7439186302</v>
      </c>
      <c r="H13" s="4">
        <f t="shared" si="2"/>
        <v>8034164408</v>
      </c>
      <c r="I13" s="4">
        <f t="shared" si="2"/>
        <v>8444286641</v>
      </c>
    </row>
    <row r="14" spans="1:24" x14ac:dyDescent="0.25">
      <c r="A14" t="s">
        <v>25</v>
      </c>
      <c r="B14" s="5"/>
      <c r="C14" s="3"/>
      <c r="D14" s="3">
        <v>2954120811</v>
      </c>
      <c r="E14" s="3">
        <v>3704533722</v>
      </c>
      <c r="F14" s="3">
        <v>4078677279</v>
      </c>
      <c r="G14" s="3">
        <v>4249573508</v>
      </c>
      <c r="H14" s="3">
        <v>4671421490</v>
      </c>
      <c r="I14" s="3">
        <v>5107037789</v>
      </c>
    </row>
    <row r="15" spans="1:24" x14ac:dyDescent="0.25">
      <c r="A15" t="s">
        <v>26</v>
      </c>
      <c r="B15" s="5"/>
      <c r="C15" s="3"/>
      <c r="D15" s="3">
        <v>402999581</v>
      </c>
      <c r="E15" s="3">
        <v>505191312</v>
      </c>
      <c r="F15" s="3">
        <v>575849695</v>
      </c>
      <c r="G15" s="3">
        <v>654434348</v>
      </c>
      <c r="H15" s="3">
        <v>768264087</v>
      </c>
      <c r="I15" s="3">
        <v>863030255</v>
      </c>
    </row>
    <row r="16" spans="1:24" x14ac:dyDescent="0.25">
      <c r="A16" t="s">
        <v>27</v>
      </c>
      <c r="B16" s="5"/>
      <c r="C16" s="3"/>
      <c r="D16" s="3">
        <v>11773462</v>
      </c>
      <c r="E16" s="3">
        <v>13944856</v>
      </c>
      <c r="F16" s="3">
        <v>16261988</v>
      </c>
      <c r="G16" s="3">
        <v>16836223</v>
      </c>
      <c r="H16" s="3">
        <v>19624035</v>
      </c>
      <c r="I16" s="3">
        <v>22423336</v>
      </c>
    </row>
    <row r="17" spans="1:9" x14ac:dyDescent="0.25">
      <c r="A17" t="s">
        <v>28</v>
      </c>
      <c r="B17" s="5"/>
      <c r="C17" s="3"/>
      <c r="D17" s="3">
        <v>67187516</v>
      </c>
      <c r="E17" s="3">
        <v>72461980</v>
      </c>
      <c r="F17" s="3">
        <v>72953080</v>
      </c>
      <c r="G17" s="3">
        <v>76657374</v>
      </c>
      <c r="H17" s="3">
        <v>83470720</v>
      </c>
      <c r="I17" s="3">
        <v>89519118</v>
      </c>
    </row>
    <row r="18" spans="1:9" x14ac:dyDescent="0.25">
      <c r="A18" t="s">
        <v>29</v>
      </c>
      <c r="B18" s="5"/>
      <c r="C18" s="3"/>
      <c r="D18" s="3">
        <v>128270643</v>
      </c>
      <c r="E18" s="3">
        <v>136582752</v>
      </c>
      <c r="F18" s="3">
        <v>128186175</v>
      </c>
      <c r="G18" s="3">
        <v>119406187</v>
      </c>
      <c r="H18" s="3">
        <v>145562607</v>
      </c>
      <c r="I18" s="3">
        <v>140081193</v>
      </c>
    </row>
    <row r="19" spans="1:9" x14ac:dyDescent="0.25">
      <c r="A19" t="s">
        <v>30</v>
      </c>
      <c r="B19" s="5"/>
      <c r="C19" s="3"/>
      <c r="D19" s="3">
        <v>11700000</v>
      </c>
      <c r="E19" s="3">
        <v>11498388</v>
      </c>
      <c r="F19" s="3">
        <v>10137500</v>
      </c>
      <c r="G19" s="3">
        <v>10500000</v>
      </c>
      <c r="H19" s="3">
        <v>10500000</v>
      </c>
      <c r="I19" s="3">
        <v>15181667</v>
      </c>
    </row>
    <row r="20" spans="1:9" x14ac:dyDescent="0.25">
      <c r="A20" t="s">
        <v>31</v>
      </c>
      <c r="B20" s="5"/>
      <c r="C20" s="3"/>
      <c r="D20" s="3">
        <v>5814807</v>
      </c>
      <c r="E20" s="3">
        <v>5891901</v>
      </c>
      <c r="F20" s="3">
        <v>6206413</v>
      </c>
      <c r="G20" s="3">
        <v>8614616</v>
      </c>
      <c r="H20" s="3">
        <v>8086862</v>
      </c>
      <c r="I20" s="3">
        <v>7726382</v>
      </c>
    </row>
    <row r="21" spans="1:9" x14ac:dyDescent="0.25">
      <c r="A21" t="s">
        <v>32</v>
      </c>
      <c r="B21" s="5"/>
      <c r="C21" s="3"/>
      <c r="D21" s="3">
        <v>1182555</v>
      </c>
      <c r="E21" s="3">
        <v>2868180</v>
      </c>
      <c r="F21" s="3">
        <v>1973570</v>
      </c>
      <c r="G21" s="3">
        <v>1463750</v>
      </c>
      <c r="H21" s="3">
        <v>2203016</v>
      </c>
      <c r="I21" s="3">
        <v>1676250</v>
      </c>
    </row>
    <row r="22" spans="1:9" x14ac:dyDescent="0.25">
      <c r="A22" t="s">
        <v>33</v>
      </c>
      <c r="B22" s="5"/>
      <c r="C22" s="3"/>
      <c r="D22" s="3">
        <v>968796</v>
      </c>
      <c r="E22" s="3">
        <v>1205435</v>
      </c>
      <c r="F22" s="3">
        <v>2422749</v>
      </c>
      <c r="G22" s="3">
        <v>0</v>
      </c>
      <c r="H22" s="3">
        <v>55388623</v>
      </c>
      <c r="I22" s="3">
        <v>589963</v>
      </c>
    </row>
    <row r="23" spans="1:9" x14ac:dyDescent="0.25">
      <c r="A23" t="s">
        <v>34</v>
      </c>
      <c r="B23" s="5"/>
      <c r="C23" s="3"/>
      <c r="D23" s="3">
        <v>270114689</v>
      </c>
      <c r="E23" s="3">
        <v>389289445</v>
      </c>
      <c r="F23" s="3">
        <v>442498337</v>
      </c>
      <c r="G23" s="3">
        <v>561604295</v>
      </c>
      <c r="H23" s="3">
        <v>546503427</v>
      </c>
      <c r="I23" s="3">
        <v>490193202</v>
      </c>
    </row>
    <row r="24" spans="1:9" x14ac:dyDescent="0.25">
      <c r="A24" t="s">
        <v>35</v>
      </c>
      <c r="B24" s="5"/>
      <c r="C24" s="3"/>
      <c r="D24" s="3">
        <v>1225004156</v>
      </c>
      <c r="E24" s="3">
        <v>1563456781</v>
      </c>
      <c r="F24" s="3">
        <v>1294483540</v>
      </c>
      <c r="G24" s="3">
        <v>1740096001</v>
      </c>
      <c r="H24" s="3">
        <v>1723139541</v>
      </c>
      <c r="I24" s="3">
        <v>1706827486</v>
      </c>
    </row>
    <row r="25" spans="1:9" x14ac:dyDescent="0.25">
      <c r="A25" s="20" t="s">
        <v>104</v>
      </c>
      <c r="B25" s="8"/>
      <c r="C25" s="4"/>
      <c r="D25" s="4">
        <f t="shared" ref="D25:I25" si="3">D5-D13</f>
        <v>7735975038</v>
      </c>
      <c r="E25" s="4">
        <f t="shared" si="3"/>
        <v>7260593951</v>
      </c>
      <c r="F25" s="4">
        <f t="shared" si="3"/>
        <v>7490985608</v>
      </c>
      <c r="G25" s="4">
        <f t="shared" si="3"/>
        <v>6735935061</v>
      </c>
      <c r="H25" s="4">
        <f t="shared" si="3"/>
        <v>8640150387</v>
      </c>
      <c r="I25" s="4">
        <f t="shared" si="3"/>
        <v>9273379504</v>
      </c>
    </row>
    <row r="26" spans="1:9" x14ac:dyDescent="0.25">
      <c r="A26" s="22" t="s">
        <v>105</v>
      </c>
      <c r="B26" s="8"/>
      <c r="C26" s="4"/>
      <c r="D26" s="4">
        <f t="shared" ref="D26:I26" si="4">SUM(D27:D33)</f>
        <v>2183020676</v>
      </c>
      <c r="E26" s="4">
        <f t="shared" si="4"/>
        <v>1016119663</v>
      </c>
      <c r="F26" s="4">
        <f t="shared" si="4"/>
        <v>1324677347</v>
      </c>
      <c r="G26" s="4">
        <f t="shared" si="4"/>
        <v>2834251831</v>
      </c>
      <c r="H26" s="4">
        <f t="shared" si="4"/>
        <v>4099956837</v>
      </c>
      <c r="I26" s="4">
        <f t="shared" si="4"/>
        <v>3309552094</v>
      </c>
    </row>
    <row r="27" spans="1:9" x14ac:dyDescent="0.25">
      <c r="A27" t="s">
        <v>63</v>
      </c>
      <c r="B27" s="5"/>
      <c r="C27" s="3"/>
      <c r="D27" s="3">
        <v>2123010566</v>
      </c>
      <c r="E27" s="3">
        <v>806299536</v>
      </c>
      <c r="F27" s="3">
        <v>877422975</v>
      </c>
      <c r="G27" s="3">
        <v>1731583535</v>
      </c>
      <c r="H27" s="3">
        <v>3875000000</v>
      </c>
      <c r="I27" s="3">
        <v>1301692607</v>
      </c>
    </row>
    <row r="28" spans="1:9" x14ac:dyDescent="0.25">
      <c r="A28" t="s">
        <v>64</v>
      </c>
      <c r="B28" s="5"/>
      <c r="C28" s="3"/>
      <c r="D28" s="3">
        <v>0</v>
      </c>
      <c r="E28" s="3">
        <v>68700464</v>
      </c>
      <c r="F28" s="3">
        <v>342577025</v>
      </c>
      <c r="G28" s="3">
        <v>840208991</v>
      </c>
      <c r="H28" s="3">
        <v>0</v>
      </c>
      <c r="I28" s="3">
        <v>1689501103</v>
      </c>
    </row>
    <row r="29" spans="1:9" x14ac:dyDescent="0.25">
      <c r="A29" t="s">
        <v>36</v>
      </c>
      <c r="B29" s="5"/>
      <c r="C29" s="3"/>
      <c r="D29" s="3">
        <v>0</v>
      </c>
      <c r="E29" s="3">
        <v>86844546</v>
      </c>
      <c r="F29" s="3">
        <v>5000000</v>
      </c>
      <c r="G29" s="3">
        <v>59349859</v>
      </c>
      <c r="H29" s="3">
        <v>0</v>
      </c>
      <c r="I29" s="3">
        <v>172599540</v>
      </c>
    </row>
    <row r="30" spans="1:9" x14ac:dyDescent="0.25">
      <c r="A30" t="s">
        <v>65</v>
      </c>
      <c r="B30" s="5"/>
      <c r="C30" s="3"/>
      <c r="D30" s="3">
        <v>10010110</v>
      </c>
      <c r="E30" s="3">
        <v>31155117</v>
      </c>
      <c r="F30" s="3">
        <v>29024895</v>
      </c>
      <c r="G30" s="3">
        <v>18463446</v>
      </c>
      <c r="H30" s="3">
        <v>40145837</v>
      </c>
      <c r="I30" s="3">
        <v>37677727</v>
      </c>
    </row>
    <row r="31" spans="1:9" x14ac:dyDescent="0.25">
      <c r="A31" t="s">
        <v>66</v>
      </c>
      <c r="B31" s="5"/>
      <c r="C31" s="3"/>
      <c r="D31" s="3">
        <v>0</v>
      </c>
      <c r="E31" s="3">
        <v>620000</v>
      </c>
      <c r="F31" s="3">
        <v>652452</v>
      </c>
      <c r="G31" s="3">
        <v>646000</v>
      </c>
      <c r="H31" s="3">
        <v>4311000</v>
      </c>
      <c r="I31" s="3">
        <v>1181117</v>
      </c>
    </row>
    <row r="32" spans="1:9" x14ac:dyDescent="0.25">
      <c r="A32" t="s">
        <v>68</v>
      </c>
      <c r="B32" s="5"/>
      <c r="C32" s="3"/>
      <c r="D32" s="3">
        <v>0</v>
      </c>
      <c r="E32" s="3">
        <v>10000000</v>
      </c>
      <c r="F32" s="3">
        <v>0</v>
      </c>
      <c r="G32" s="3"/>
      <c r="H32" s="3"/>
      <c r="I32" s="3">
        <v>53200000</v>
      </c>
    </row>
    <row r="33" spans="1:9" x14ac:dyDescent="0.25">
      <c r="A33" t="s">
        <v>67</v>
      </c>
      <c r="B33" s="5"/>
      <c r="C33" s="3"/>
      <c r="D33" s="3">
        <v>50000000</v>
      </c>
      <c r="E33" s="3">
        <v>12500000</v>
      </c>
      <c r="F33" s="3">
        <v>70000000</v>
      </c>
      <c r="G33" s="3">
        <v>184000000</v>
      </c>
      <c r="H33" s="3">
        <v>180500000</v>
      </c>
      <c r="I33" s="3">
        <v>53700000</v>
      </c>
    </row>
    <row r="35" spans="1:9" s="2" customFormat="1" x14ac:dyDescent="0.25">
      <c r="A35" s="2" t="s">
        <v>69</v>
      </c>
      <c r="B35" s="12"/>
      <c r="C35" s="13"/>
      <c r="D35" s="13">
        <v>0</v>
      </c>
      <c r="E35" s="13">
        <v>-23909649</v>
      </c>
      <c r="F35" s="13">
        <v>0</v>
      </c>
      <c r="G35" s="13">
        <v>0</v>
      </c>
      <c r="H35" s="13">
        <v>0</v>
      </c>
    </row>
    <row r="36" spans="1:9" s="2" customFormat="1" x14ac:dyDescent="0.25">
      <c r="A36" s="2" t="s">
        <v>70</v>
      </c>
      <c r="B36" s="12"/>
      <c r="C36" s="13"/>
      <c r="D36" s="13">
        <v>0</v>
      </c>
      <c r="E36" s="13">
        <v>1746251</v>
      </c>
      <c r="F36" s="13">
        <v>0</v>
      </c>
      <c r="G36" s="13">
        <v>0</v>
      </c>
      <c r="H36" s="13">
        <v>0</v>
      </c>
    </row>
    <row r="37" spans="1:9" x14ac:dyDescent="0.25">
      <c r="A37" s="20" t="s">
        <v>106</v>
      </c>
      <c r="B37" s="8"/>
      <c r="C37" s="4"/>
      <c r="D37" s="4">
        <f t="shared" ref="D37:I37" si="5">D25-D26+D35+D36</f>
        <v>5552954362</v>
      </c>
      <c r="E37" s="4">
        <f t="shared" si="5"/>
        <v>6222310890</v>
      </c>
      <c r="F37" s="4">
        <f t="shared" si="5"/>
        <v>6166308261</v>
      </c>
      <c r="G37" s="4">
        <f t="shared" si="5"/>
        <v>3901683230</v>
      </c>
      <c r="H37" s="4">
        <f t="shared" si="5"/>
        <v>4540193550</v>
      </c>
      <c r="I37" s="4">
        <f t="shared" si="5"/>
        <v>5963827410</v>
      </c>
    </row>
    <row r="38" spans="1:9" x14ac:dyDescent="0.25">
      <c r="A38" s="22" t="s">
        <v>107</v>
      </c>
      <c r="B38" s="8"/>
      <c r="C38" s="1"/>
      <c r="D38" s="4">
        <f t="shared" ref="D38:I38" si="6">SUM(D39:D40)</f>
        <v>3121349795</v>
      </c>
      <c r="E38" s="4">
        <f t="shared" si="6"/>
        <v>3106994971</v>
      </c>
      <c r="F38" s="4">
        <f t="shared" si="6"/>
        <v>3228783119</v>
      </c>
      <c r="G38" s="4">
        <f t="shared" si="6"/>
        <v>2507658734</v>
      </c>
      <c r="H38" s="4">
        <f t="shared" si="6"/>
        <v>2743047768</v>
      </c>
      <c r="I38" s="4">
        <f t="shared" si="6"/>
        <v>2336798777</v>
      </c>
    </row>
    <row r="39" spans="1:9" x14ac:dyDescent="0.25">
      <c r="A39" t="s">
        <v>37</v>
      </c>
      <c r="B39" s="5"/>
      <c r="C39" s="3"/>
      <c r="D39" s="3">
        <v>2939948685</v>
      </c>
      <c r="E39" s="3">
        <v>2828927796</v>
      </c>
      <c r="F39" s="3">
        <v>3301063810</v>
      </c>
      <c r="G39" s="3">
        <v>2960433315</v>
      </c>
      <c r="H39" s="3">
        <v>2788123957</v>
      </c>
      <c r="I39" s="3">
        <v>2347847810</v>
      </c>
    </row>
    <row r="40" spans="1:9" x14ac:dyDescent="0.25">
      <c r="A40" t="s">
        <v>38</v>
      </c>
      <c r="B40" s="5"/>
      <c r="C40" s="3"/>
      <c r="D40" s="3">
        <v>181401110</v>
      </c>
      <c r="E40" s="3">
        <v>278067175</v>
      </c>
      <c r="F40" s="3">
        <v>-72280691</v>
      </c>
      <c r="G40" s="3">
        <v>-452774581</v>
      </c>
      <c r="H40" s="3">
        <v>-45076189</v>
      </c>
      <c r="I40" s="3">
        <v>-11049033</v>
      </c>
    </row>
    <row r="41" spans="1:9" x14ac:dyDescent="0.25">
      <c r="A41" s="20" t="s">
        <v>108</v>
      </c>
      <c r="B41" s="8"/>
      <c r="C41" s="4"/>
      <c r="D41" s="4">
        <f t="shared" ref="D41:I41" si="7">D37-D38</f>
        <v>2431604567</v>
      </c>
      <c r="E41" s="4">
        <f t="shared" si="7"/>
        <v>3115315919</v>
      </c>
      <c r="F41" s="4">
        <f t="shared" si="7"/>
        <v>2937525142</v>
      </c>
      <c r="G41" s="4">
        <f t="shared" si="7"/>
        <v>1394024496</v>
      </c>
      <c r="H41" s="4">
        <f t="shared" si="7"/>
        <v>1797145782</v>
      </c>
      <c r="I41" s="4">
        <f t="shared" si="7"/>
        <v>3627028633</v>
      </c>
    </row>
    <row r="42" spans="1:9" x14ac:dyDescent="0.25">
      <c r="A42" s="22" t="s">
        <v>39</v>
      </c>
      <c r="B42" s="7"/>
      <c r="C42" s="1"/>
      <c r="D42" s="7">
        <f>D41/D43</f>
        <v>2.9001144276426327</v>
      </c>
      <c r="E42" s="7">
        <f>E41/E43</f>
        <v>3.5386285649759879</v>
      </c>
      <c r="F42" s="7">
        <f>F41/F43</f>
        <v>3.3366793763738172</v>
      </c>
      <c r="G42" s="7">
        <f>G41/G43</f>
        <v>1.5834461191355838</v>
      </c>
      <c r="H42" s="7">
        <f>H41/('1'!H35/10)</f>
        <v>1.8901333174848467</v>
      </c>
      <c r="I42" s="7">
        <f>I41/('1'!I35/10)</f>
        <v>3.633045315714309</v>
      </c>
    </row>
    <row r="43" spans="1:9" x14ac:dyDescent="0.25">
      <c r="A43" s="22" t="s">
        <v>109</v>
      </c>
      <c r="B43" s="8"/>
      <c r="C43" s="4"/>
      <c r="D43" s="4">
        <v>838451250</v>
      </c>
      <c r="E43" s="4">
        <v>880373812</v>
      </c>
      <c r="F43" s="4">
        <v>880373812</v>
      </c>
      <c r="G43" s="4">
        <v>880373812</v>
      </c>
      <c r="H43" s="4">
        <v>950803716</v>
      </c>
      <c r="I43" s="4">
        <f>'1'!I35/10</f>
        <v>998343901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xSplit="1" ySplit="4" topLeftCell="I26" activePane="bottomRight" state="frozen"/>
      <selection pane="topRight" activeCell="B1" sqref="B1"/>
      <selection pane="bottomLeft" activeCell="A6" sqref="A6"/>
      <selection pane="bottomRight" activeCell="I40" sqref="I40"/>
    </sheetView>
  </sheetViews>
  <sheetFormatPr defaultRowHeight="15" x14ac:dyDescent="0.25"/>
  <cols>
    <col min="1" max="1" width="60.42578125" bestFit="1" customWidth="1"/>
    <col min="2" max="3" width="5" bestFit="1" customWidth="1"/>
    <col min="4" max="5" width="14.5703125" bestFit="1" customWidth="1"/>
    <col min="6" max="6" width="14.85546875" bestFit="1" customWidth="1"/>
    <col min="7" max="8" width="14.5703125" bestFit="1" customWidth="1"/>
    <col min="9" max="9" width="16" bestFit="1" customWidth="1"/>
  </cols>
  <sheetData>
    <row r="1" spans="1:9" x14ac:dyDescent="0.25">
      <c r="A1" s="1" t="s">
        <v>120</v>
      </c>
    </row>
    <row r="2" spans="1:9" x14ac:dyDescent="0.25">
      <c r="A2" s="1" t="s">
        <v>125</v>
      </c>
    </row>
    <row r="3" spans="1:9" x14ac:dyDescent="0.25">
      <c r="A3" t="s">
        <v>19</v>
      </c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20" t="s">
        <v>88</v>
      </c>
      <c r="D5" s="4">
        <f t="shared" ref="D5:I5" si="0">D6+D17</f>
        <v>1435047960</v>
      </c>
      <c r="E5" s="4">
        <f t="shared" si="0"/>
        <v>2888243314</v>
      </c>
      <c r="F5" s="4">
        <f t="shared" si="0"/>
        <v>2523925667</v>
      </c>
      <c r="G5" s="4">
        <f t="shared" si="0"/>
        <v>7258270096</v>
      </c>
      <c r="H5" s="4">
        <f t="shared" si="0"/>
        <v>1497072243</v>
      </c>
      <c r="I5" s="4">
        <f t="shared" si="0"/>
        <v>3587906756</v>
      </c>
    </row>
    <row r="6" spans="1:9" x14ac:dyDescent="0.25">
      <c r="A6" s="24" t="s">
        <v>86</v>
      </c>
      <c r="B6" s="8"/>
      <c r="C6" s="4"/>
      <c r="D6" s="4">
        <f t="shared" ref="D6:I6" si="1">SUM(D7:D16)</f>
        <v>5446910608</v>
      </c>
      <c r="E6" s="4">
        <f t="shared" si="1"/>
        <v>4177718621</v>
      </c>
      <c r="F6" s="4">
        <f t="shared" si="1"/>
        <v>5841053461</v>
      </c>
      <c r="G6" s="4">
        <f t="shared" si="1"/>
        <v>4330317550</v>
      </c>
      <c r="H6" s="4">
        <f t="shared" si="1"/>
        <v>6388041606</v>
      </c>
      <c r="I6" s="4">
        <f t="shared" si="1"/>
        <v>7857283988</v>
      </c>
    </row>
    <row r="7" spans="1:9" x14ac:dyDescent="0.25">
      <c r="A7" t="s">
        <v>40</v>
      </c>
      <c r="B7" s="5"/>
      <c r="C7" s="3"/>
      <c r="D7" s="3">
        <v>21947585437</v>
      </c>
      <c r="E7" s="3">
        <v>22727121574</v>
      </c>
      <c r="F7" s="3">
        <v>22538309726</v>
      </c>
      <c r="G7" s="3">
        <v>21437774583</v>
      </c>
      <c r="H7" s="3">
        <v>24024536675</v>
      </c>
      <c r="I7" s="3">
        <v>29118214153</v>
      </c>
    </row>
    <row r="8" spans="1:9" x14ac:dyDescent="0.25">
      <c r="A8" t="s">
        <v>41</v>
      </c>
      <c r="B8" s="5"/>
      <c r="C8" s="3"/>
      <c r="D8" s="3">
        <v>-11821238722</v>
      </c>
      <c r="E8" s="3">
        <v>-12048491654</v>
      </c>
      <c r="F8" s="3">
        <v>-11699706089</v>
      </c>
      <c r="G8" s="3">
        <v>-10246411738</v>
      </c>
      <c r="H8" s="3">
        <v>-11019409005</v>
      </c>
      <c r="I8" s="3">
        <v>-14125032642</v>
      </c>
    </row>
    <row r="9" spans="1:9" x14ac:dyDescent="0.25">
      <c r="A9" t="s">
        <v>42</v>
      </c>
      <c r="B9" s="5"/>
      <c r="C9" s="3"/>
      <c r="D9" s="3">
        <v>303569722</v>
      </c>
      <c r="E9" s="3">
        <v>481243186</v>
      </c>
      <c r="F9" s="3">
        <v>442021965</v>
      </c>
      <c r="G9" s="3">
        <v>457481437</v>
      </c>
      <c r="H9" s="3">
        <v>451694878</v>
      </c>
      <c r="I9" s="3">
        <v>253068554</v>
      </c>
    </row>
    <row r="10" spans="1:9" x14ac:dyDescent="0.25">
      <c r="A10" t="s">
        <v>43</v>
      </c>
      <c r="B10" s="5"/>
      <c r="C10" s="3"/>
      <c r="D10" s="3">
        <v>1035246934</v>
      </c>
      <c r="E10" s="3">
        <v>914954615</v>
      </c>
      <c r="F10" s="3">
        <v>955584440</v>
      </c>
      <c r="G10" s="3">
        <v>971001544</v>
      </c>
      <c r="H10" s="3">
        <v>1172107754</v>
      </c>
      <c r="I10" s="3">
        <v>1223906276</v>
      </c>
    </row>
    <row r="11" spans="1:9" x14ac:dyDescent="0.25">
      <c r="A11" t="s">
        <v>87</v>
      </c>
      <c r="B11" s="5"/>
      <c r="C11" s="3"/>
      <c r="D11" s="3">
        <v>0</v>
      </c>
      <c r="E11" s="3">
        <v>40000000</v>
      </c>
      <c r="F11" s="3">
        <v>226914450</v>
      </c>
      <c r="G11" s="3">
        <v>0</v>
      </c>
      <c r="H11" s="3">
        <v>133727023</v>
      </c>
      <c r="I11" s="3">
        <v>53115</v>
      </c>
    </row>
    <row r="12" spans="1:9" x14ac:dyDescent="0.25">
      <c r="A12" t="s">
        <v>44</v>
      </c>
      <c r="B12" s="5"/>
      <c r="C12" s="3"/>
      <c r="D12" s="3">
        <v>-2965820811</v>
      </c>
      <c r="E12" s="3">
        <v>-3716032110</v>
      </c>
      <c r="F12" s="3">
        <v>-4088814779</v>
      </c>
      <c r="G12" s="3">
        <v>-4260073508</v>
      </c>
      <c r="H12" s="3">
        <v>-4681921490</v>
      </c>
      <c r="I12" s="3">
        <v>-5122219456</v>
      </c>
    </row>
    <row r="13" spans="1:9" x14ac:dyDescent="0.25">
      <c r="A13" t="s">
        <v>45</v>
      </c>
      <c r="B13" s="5"/>
      <c r="C13" s="3"/>
      <c r="D13" s="3">
        <v>-206785473</v>
      </c>
      <c r="E13" s="3">
        <v>-222961190</v>
      </c>
      <c r="F13" s="3">
        <v>-218409977</v>
      </c>
      <c r="G13" s="3">
        <v>-212952010</v>
      </c>
      <c r="H13" s="3">
        <v>-249882888</v>
      </c>
      <c r="I13" s="3">
        <v>-252591765</v>
      </c>
    </row>
    <row r="14" spans="1:9" x14ac:dyDescent="0.25">
      <c r="A14" t="s">
        <v>46</v>
      </c>
      <c r="B14" s="5"/>
      <c r="C14" s="3"/>
      <c r="D14" s="3">
        <v>-2506829177</v>
      </c>
      <c r="E14" s="3">
        <v>-3329389035</v>
      </c>
      <c r="F14" s="3">
        <v>-2011827165</v>
      </c>
      <c r="G14" s="3">
        <v>-2759337697</v>
      </c>
      <c r="H14" s="3">
        <v>-2643451576</v>
      </c>
      <c r="I14" s="3">
        <v>-2581967216</v>
      </c>
    </row>
    <row r="15" spans="1:9" x14ac:dyDescent="0.25">
      <c r="A15" t="s">
        <v>47</v>
      </c>
      <c r="B15" s="5"/>
      <c r="C15" s="3"/>
      <c r="D15" s="3">
        <v>1349948683</v>
      </c>
      <c r="E15" s="3">
        <v>1552690982</v>
      </c>
      <c r="F15" s="3">
        <v>1657511442</v>
      </c>
      <c r="G15" s="3">
        <v>1555275537</v>
      </c>
      <c r="H15" s="3">
        <v>1911657471</v>
      </c>
      <c r="I15" s="3">
        <v>2111074963</v>
      </c>
    </row>
    <row r="16" spans="1:9" x14ac:dyDescent="0.25">
      <c r="A16" t="s">
        <v>48</v>
      </c>
      <c r="B16" s="5"/>
      <c r="C16" s="3"/>
      <c r="D16" s="3">
        <v>-1688765985</v>
      </c>
      <c r="E16" s="3">
        <v>-2221417747</v>
      </c>
      <c r="F16" s="3">
        <v>-1960530552</v>
      </c>
      <c r="G16" s="3">
        <v>-2612440598</v>
      </c>
      <c r="H16" s="3">
        <v>-2711017236</v>
      </c>
      <c r="I16" s="3">
        <v>-2767221994</v>
      </c>
    </row>
    <row r="17" spans="1:9" x14ac:dyDescent="0.25">
      <c r="A17" s="24" t="s">
        <v>89</v>
      </c>
      <c r="B17" s="8"/>
      <c r="C17" s="4"/>
      <c r="D17" s="4">
        <f t="shared" ref="D17:I17" si="2">SUM(D18:D26)</f>
        <v>-4011862648</v>
      </c>
      <c r="E17" s="4">
        <f t="shared" si="2"/>
        <v>-1289475307</v>
      </c>
      <c r="F17" s="4">
        <f t="shared" si="2"/>
        <v>-3317127794</v>
      </c>
      <c r="G17" s="4">
        <f t="shared" si="2"/>
        <v>2927952546</v>
      </c>
      <c r="H17" s="4">
        <f t="shared" si="2"/>
        <v>-4890969363</v>
      </c>
      <c r="I17" s="4">
        <f t="shared" si="2"/>
        <v>-4269377232</v>
      </c>
    </row>
    <row r="18" spans="1:9" x14ac:dyDescent="0.25">
      <c r="A18" s="2" t="s">
        <v>51</v>
      </c>
      <c r="B18" s="5"/>
      <c r="D18" s="3">
        <v>-15115707439</v>
      </c>
      <c r="E18" s="3">
        <v>1287169787</v>
      </c>
      <c r="F18" s="3">
        <v>-7976431681</v>
      </c>
      <c r="G18" s="3">
        <v>10581044308</v>
      </c>
      <c r="H18" s="3">
        <v>1318887031</v>
      </c>
      <c r="I18" s="3">
        <v>-2501543527</v>
      </c>
    </row>
    <row r="19" spans="1:9" x14ac:dyDescent="0.25">
      <c r="A19" s="2" t="s">
        <v>52</v>
      </c>
      <c r="B19" s="5"/>
      <c r="C19" s="3"/>
      <c r="D19" s="3">
        <v>-2836124574</v>
      </c>
      <c r="E19" s="3">
        <v>-1610054263</v>
      </c>
      <c r="F19" s="3">
        <v>-975391282</v>
      </c>
      <c r="G19" s="3">
        <v>-4617455256</v>
      </c>
      <c r="H19" s="3">
        <v>-5936515361</v>
      </c>
      <c r="I19" s="3">
        <v>-1989639450</v>
      </c>
    </row>
    <row r="20" spans="1:9" x14ac:dyDescent="0.25">
      <c r="A20" s="2" t="s">
        <v>53</v>
      </c>
      <c r="B20" s="5"/>
      <c r="C20" s="3"/>
      <c r="D20" s="3">
        <v>-14986289960</v>
      </c>
      <c r="E20" s="3">
        <v>-13103994498</v>
      </c>
      <c r="F20" s="3">
        <v>-23099789212</v>
      </c>
      <c r="G20" s="3">
        <v>-29789826935</v>
      </c>
      <c r="H20" s="3">
        <v>-36538547295</v>
      </c>
      <c r="I20" s="3">
        <v>-31346018522</v>
      </c>
    </row>
    <row r="21" spans="1:9" x14ac:dyDescent="0.25">
      <c r="A21" s="2" t="s">
        <v>10</v>
      </c>
      <c r="B21" s="5"/>
      <c r="C21" s="3"/>
      <c r="D21" s="3">
        <v>56329928</v>
      </c>
      <c r="E21" s="3">
        <v>-1315665038</v>
      </c>
      <c r="F21" s="3">
        <v>-1882266291</v>
      </c>
      <c r="G21" s="3">
        <v>-322565053</v>
      </c>
      <c r="H21" s="3">
        <v>643930531</v>
      </c>
      <c r="I21" s="3">
        <v>-349051446</v>
      </c>
    </row>
    <row r="22" spans="1:9" x14ac:dyDescent="0.25">
      <c r="A22" s="2" t="s">
        <v>71</v>
      </c>
      <c r="B22" s="5"/>
      <c r="D22" s="3">
        <v>785797378</v>
      </c>
      <c r="E22" s="3">
        <v>-772571713</v>
      </c>
      <c r="F22" s="3">
        <v>-833221738</v>
      </c>
      <c r="G22" s="3">
        <v>3762435457</v>
      </c>
      <c r="H22" s="3">
        <v>11793372946</v>
      </c>
      <c r="I22" s="3">
        <v>-947004523</v>
      </c>
    </row>
    <row r="23" spans="1:9" x14ac:dyDescent="0.25">
      <c r="A23" s="2" t="s">
        <v>49</v>
      </c>
      <c r="B23" s="5"/>
      <c r="C23" s="3"/>
      <c r="D23" s="3">
        <v>27459366628</v>
      </c>
      <c r="E23" s="3">
        <v>15212070970</v>
      </c>
      <c r="F23" s="3">
        <v>31718347131</v>
      </c>
      <c r="G23" s="3">
        <v>22469913155</v>
      </c>
      <c r="H23" s="3">
        <v>24430459638</v>
      </c>
      <c r="I23" s="3">
        <v>36452726088</v>
      </c>
    </row>
    <row r="24" spans="1:9" x14ac:dyDescent="0.25">
      <c r="A24" s="2" t="s">
        <v>54</v>
      </c>
      <c r="B24" s="5"/>
      <c r="C24" s="3"/>
      <c r="D24" s="3">
        <v>233929184</v>
      </c>
      <c r="E24" s="3">
        <v>-1197561767</v>
      </c>
      <c r="F24" s="3">
        <v>-374787818</v>
      </c>
      <c r="G24" s="3">
        <v>289500087</v>
      </c>
      <c r="H24" s="3">
        <v>-1555014609</v>
      </c>
      <c r="I24" s="3">
        <v>-3456151407</v>
      </c>
    </row>
    <row r="25" spans="1:9" x14ac:dyDescent="0.25">
      <c r="A25" s="2" t="s">
        <v>76</v>
      </c>
      <c r="B25" s="5"/>
      <c r="C25" s="3"/>
      <c r="D25" s="3">
        <v>-58698</v>
      </c>
      <c r="E25" s="3">
        <v>-1125043</v>
      </c>
      <c r="F25" s="3">
        <v>0</v>
      </c>
      <c r="G25" s="3">
        <v>0</v>
      </c>
      <c r="H25" s="3">
        <v>0</v>
      </c>
    </row>
    <row r="26" spans="1:9" x14ac:dyDescent="0.25">
      <c r="A26" s="2" t="s">
        <v>14</v>
      </c>
      <c r="B26" s="5"/>
      <c r="C26" s="3"/>
      <c r="D26" s="3">
        <v>390894905</v>
      </c>
      <c r="E26" s="3">
        <v>212256258</v>
      </c>
      <c r="F26" s="3">
        <v>106413097</v>
      </c>
      <c r="G26" s="3">
        <v>554906783</v>
      </c>
      <c r="H26" s="3">
        <v>952457756</v>
      </c>
      <c r="I26" s="3">
        <v>-132694445</v>
      </c>
    </row>
    <row r="27" spans="1:9" x14ac:dyDescent="0.25">
      <c r="A27" s="20" t="s">
        <v>90</v>
      </c>
      <c r="B27" s="5"/>
      <c r="D27" s="4">
        <f t="shared" ref="D27:I27" si="3">SUM(D28:D29)</f>
        <v>-448619322</v>
      </c>
      <c r="E27" s="4">
        <f t="shared" si="3"/>
        <v>-529809863</v>
      </c>
      <c r="F27" s="4">
        <f t="shared" si="3"/>
        <v>-255894181</v>
      </c>
      <c r="G27" s="4">
        <f t="shared" si="3"/>
        <v>-223608534</v>
      </c>
      <c r="H27" s="4">
        <f t="shared" si="3"/>
        <v>-289368486</v>
      </c>
      <c r="I27" s="4">
        <f t="shared" si="3"/>
        <v>-398053561</v>
      </c>
    </row>
    <row r="28" spans="1:9" x14ac:dyDescent="0.25">
      <c r="A28" t="s">
        <v>50</v>
      </c>
      <c r="B28" s="5"/>
      <c r="C28" s="3"/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9" x14ac:dyDescent="0.25">
      <c r="A29" t="s">
        <v>72</v>
      </c>
      <c r="B29" s="5"/>
      <c r="C29" s="3"/>
      <c r="D29" s="3">
        <v>-448619322</v>
      </c>
      <c r="E29" s="3">
        <v>-529809863</v>
      </c>
      <c r="F29" s="3">
        <v>-255894181</v>
      </c>
      <c r="G29" s="3">
        <v>-223608534</v>
      </c>
      <c r="H29" s="3">
        <v>-289368486</v>
      </c>
      <c r="I29" s="3">
        <v>-398053561</v>
      </c>
    </row>
    <row r="30" spans="1:9" x14ac:dyDescent="0.25">
      <c r="A30" s="20" t="s">
        <v>91</v>
      </c>
      <c r="B30" s="5"/>
      <c r="D30" s="4">
        <f t="shared" ref="D30:I30" si="4">SUM(D31:D36)</f>
        <v>-804739960</v>
      </c>
      <c r="E30" s="4">
        <f t="shared" si="4"/>
        <v>-516251181</v>
      </c>
      <c r="F30" s="4">
        <f t="shared" si="4"/>
        <v>-879550936</v>
      </c>
      <c r="G30" s="4">
        <f t="shared" si="4"/>
        <v>-1065664681</v>
      </c>
      <c r="H30" s="4">
        <f t="shared" si="4"/>
        <v>4557100598</v>
      </c>
      <c r="I30" s="4">
        <f t="shared" si="4"/>
        <v>-474314009</v>
      </c>
    </row>
    <row r="31" spans="1:9" x14ac:dyDescent="0.25">
      <c r="A31" s="2" t="s">
        <v>73</v>
      </c>
      <c r="B31" s="5"/>
      <c r="D31" s="10">
        <v>0</v>
      </c>
      <c r="E31" s="10">
        <v>-97025556</v>
      </c>
      <c r="F31" s="10">
        <v>0</v>
      </c>
      <c r="G31" s="10">
        <v>-9216107</v>
      </c>
      <c r="H31" s="10">
        <v>-2712496</v>
      </c>
    </row>
    <row r="32" spans="1:9" x14ac:dyDescent="0.25">
      <c r="A32" s="2" t="s">
        <v>74</v>
      </c>
      <c r="B32" s="5"/>
      <c r="D32" s="10">
        <v>33711290</v>
      </c>
      <c r="E32" s="10">
        <v>0</v>
      </c>
      <c r="F32" s="10">
        <v>822876</v>
      </c>
      <c r="G32" s="10">
        <v>0</v>
      </c>
      <c r="H32" s="10">
        <v>5000000000</v>
      </c>
    </row>
    <row r="33" spans="1:9" x14ac:dyDescent="0.25">
      <c r="A33" s="2" t="s">
        <v>75</v>
      </c>
      <c r="B33" s="5"/>
      <c r="D33" s="10">
        <v>0</v>
      </c>
      <c r="E33" s="10">
        <v>0</v>
      </c>
      <c r="F33" s="10">
        <v>0</v>
      </c>
      <c r="G33" s="10">
        <v>0</v>
      </c>
      <c r="H33" s="10">
        <v>0</v>
      </c>
    </row>
    <row r="34" spans="1:9" x14ac:dyDescent="0.25">
      <c r="A34" s="2" t="s">
        <v>55</v>
      </c>
      <c r="B34" s="5"/>
      <c r="C34" s="3"/>
      <c r="D34" s="10">
        <v>-838451250</v>
      </c>
      <c r="E34" s="10">
        <v>-419225625</v>
      </c>
      <c r="F34" s="10">
        <v>-880373812</v>
      </c>
      <c r="G34" s="10">
        <v>-1056448574</v>
      </c>
      <c r="H34" s="10">
        <v>-440186906</v>
      </c>
      <c r="I34" s="10">
        <v>-475401858</v>
      </c>
    </row>
    <row r="35" spans="1:9" x14ac:dyDescent="0.25">
      <c r="A35" s="2" t="s">
        <v>126</v>
      </c>
      <c r="B35" s="5"/>
      <c r="C35" s="3"/>
      <c r="D35" s="10"/>
      <c r="E35" s="10"/>
      <c r="F35" s="10"/>
      <c r="G35" s="10"/>
      <c r="H35" s="10"/>
      <c r="I35">
        <v>1087849</v>
      </c>
    </row>
    <row r="36" spans="1:9" x14ac:dyDescent="0.25">
      <c r="A36" s="2" t="s">
        <v>77</v>
      </c>
      <c r="B36" s="5"/>
      <c r="C36" s="3"/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 spans="1:9" x14ac:dyDescent="0.25">
      <c r="A37" s="20" t="s">
        <v>92</v>
      </c>
      <c r="B37" s="8"/>
      <c r="C37" s="4"/>
      <c r="D37" s="4">
        <f t="shared" ref="D37:I37" si="5">D5+D27+D30</f>
        <v>181688678</v>
      </c>
      <c r="E37" s="4">
        <f t="shared" si="5"/>
        <v>1842182270</v>
      </c>
      <c r="F37" s="4">
        <f t="shared" si="5"/>
        <v>1388480550</v>
      </c>
      <c r="G37" s="4">
        <f t="shared" si="5"/>
        <v>5968996881</v>
      </c>
      <c r="H37" s="4">
        <f t="shared" si="5"/>
        <v>5764804355</v>
      </c>
      <c r="I37" s="4">
        <f t="shared" si="5"/>
        <v>2715539186</v>
      </c>
    </row>
    <row r="38" spans="1:9" x14ac:dyDescent="0.25">
      <c r="A38" s="22" t="s">
        <v>93</v>
      </c>
      <c r="B38" s="5"/>
      <c r="C38" s="3"/>
      <c r="D38" s="3">
        <v>21703559286</v>
      </c>
      <c r="E38" s="3">
        <v>21885247964</v>
      </c>
      <c r="F38" s="3">
        <v>23727430234</v>
      </c>
      <c r="G38" s="3">
        <v>25115910784</v>
      </c>
      <c r="H38" s="3">
        <v>31084907665</v>
      </c>
      <c r="I38" s="3">
        <v>36849712020</v>
      </c>
    </row>
    <row r="39" spans="1:9" x14ac:dyDescent="0.25">
      <c r="A39" s="20" t="s">
        <v>94</v>
      </c>
      <c r="B39" s="8"/>
      <c r="C39" s="4"/>
      <c r="D39" s="4">
        <f>SUM(D37:D38)</f>
        <v>21885247964</v>
      </c>
      <c r="E39" s="4">
        <f t="shared" ref="E39:I39" si="6">SUM(E37:E38)</f>
        <v>23727430234</v>
      </c>
      <c r="F39" s="4">
        <f t="shared" si="6"/>
        <v>25115910784</v>
      </c>
      <c r="G39" s="4">
        <f t="shared" si="6"/>
        <v>31084907665</v>
      </c>
      <c r="H39" s="4">
        <f t="shared" si="6"/>
        <v>36849712020</v>
      </c>
      <c r="I39" s="4">
        <f t="shared" si="6"/>
        <v>39565251206</v>
      </c>
    </row>
    <row r="40" spans="1:9" x14ac:dyDescent="0.25">
      <c r="A40" s="22" t="s">
        <v>95</v>
      </c>
      <c r="D40" s="7">
        <f>D5/'1'!D43</f>
        <v>1.7115460916779599</v>
      </c>
      <c r="E40" s="7">
        <f>E5/'1'!E43</f>
        <v>3.2807010779189327</v>
      </c>
      <c r="F40" s="7">
        <f>F5/'1'!F43</f>
        <v>2.8668795375299054</v>
      </c>
      <c r="G40" s="7">
        <f>G5/'1'!G43</f>
        <v>8.2445320352168761</v>
      </c>
      <c r="H40" s="7">
        <f>H5/'1'!H43</f>
        <v>1.5745334371410891</v>
      </c>
      <c r="I40" s="7">
        <f>I5/('1'!I35/10)</f>
        <v>3.5938585415367803</v>
      </c>
    </row>
    <row r="41" spans="1:9" x14ac:dyDescent="0.25">
      <c r="A41" s="20" t="s">
        <v>96</v>
      </c>
      <c r="D41" s="11">
        <v>838451250</v>
      </c>
      <c r="E41" s="11">
        <v>880373812</v>
      </c>
      <c r="F41" s="11">
        <v>880373812</v>
      </c>
      <c r="G41" s="11">
        <v>880373812</v>
      </c>
      <c r="H41" s="11">
        <v>950803716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E18" sqref="E18"/>
    </sheetView>
  </sheetViews>
  <sheetFormatPr defaultRowHeight="15" x14ac:dyDescent="0.25"/>
  <cols>
    <col min="1" max="1" width="34.5703125" bestFit="1" customWidth="1"/>
    <col min="2" max="3" width="5" bestFit="1" customWidth="1"/>
  </cols>
  <sheetData>
    <row r="1" spans="1:8" x14ac:dyDescent="0.25">
      <c r="A1" s="1" t="s">
        <v>120</v>
      </c>
      <c r="B1" s="1"/>
      <c r="C1" s="1"/>
    </row>
    <row r="2" spans="1:8" x14ac:dyDescent="0.25">
      <c r="A2" s="1" t="s">
        <v>121</v>
      </c>
      <c r="B2" s="1"/>
      <c r="C2" s="1"/>
    </row>
    <row r="3" spans="1:8" x14ac:dyDescent="0.25">
      <c r="A3" t="s">
        <v>19</v>
      </c>
    </row>
    <row r="4" spans="1:8" ht="15.75" x14ac:dyDescent="0.25">
      <c r="A4" s="16"/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</row>
    <row r="5" spans="1:8" x14ac:dyDescent="0.25">
      <c r="A5" t="s">
        <v>78</v>
      </c>
      <c r="D5" s="17">
        <f>'2'!D6/'2'!D7</f>
        <v>0.31728535779061762</v>
      </c>
      <c r="E5" s="17">
        <f>'2'!E6/'2'!E7</f>
        <v>0.29600467535640612</v>
      </c>
      <c r="F5" s="17">
        <f>'2'!F6/'2'!F7</f>
        <v>0.3681451912512182</v>
      </c>
      <c r="G5" s="17">
        <f>'2'!G6/'2'!G7</f>
        <v>0.40662502549182911</v>
      </c>
      <c r="H5" s="17">
        <f>'2'!H6/'2'!H7</f>
        <v>0.41545326393651494</v>
      </c>
    </row>
    <row r="6" spans="1:8" x14ac:dyDescent="0.25">
      <c r="A6" t="s">
        <v>79</v>
      </c>
      <c r="D6" s="17">
        <f>'2'!D25/'2'!D5</f>
        <v>0.60366035079540004</v>
      </c>
      <c r="E6" s="17">
        <f>'2'!E25/'2'!E5</f>
        <v>0.53122985296565284</v>
      </c>
      <c r="F6" s="17">
        <f>'2'!F25/'2'!F5</f>
        <v>0.53049916753133108</v>
      </c>
      <c r="G6" s="17">
        <f>'2'!G25/'2'!G5</f>
        <v>0.4751941721347222</v>
      </c>
      <c r="H6" s="17">
        <f>'2'!H25/'2'!H5</f>
        <v>0.518171240811098</v>
      </c>
    </row>
    <row r="7" spans="1:8" x14ac:dyDescent="0.25">
      <c r="A7" t="s">
        <v>80</v>
      </c>
      <c r="D7" s="17">
        <f>'2'!D41/'2'!D5</f>
        <v>0.18974508820162986</v>
      </c>
      <c r="E7" s="17">
        <f>'2'!E41/'2'!E5</f>
        <v>0.22793573483943305</v>
      </c>
      <c r="F7" s="17">
        <f>'2'!F41/'2'!F5</f>
        <v>0.20803065497404105</v>
      </c>
      <c r="G7" s="17">
        <f>'2'!G41/'2'!G5</f>
        <v>9.8343037798511723E-2</v>
      </c>
      <c r="H7" s="17">
        <f>'2'!H41/'2'!H5</f>
        <v>0.10777928833027048</v>
      </c>
    </row>
    <row r="8" spans="1:8" x14ac:dyDescent="0.25">
      <c r="A8" t="s">
        <v>98</v>
      </c>
      <c r="D8" s="17">
        <f>'2'!D41/'1'!D5</f>
        <v>1.0622796055901947E-2</v>
      </c>
      <c r="E8" s="17">
        <f>'2'!E41/'1'!E5</f>
        <v>1.2527924901456147E-2</v>
      </c>
      <c r="F8" s="17">
        <f>'2'!F41/'1'!F5</f>
        <v>1.0291364828429168E-2</v>
      </c>
      <c r="G8" s="17">
        <f>'2'!G41/'1'!G5</f>
        <v>4.3480093570361714E-3</v>
      </c>
      <c r="H8" s="17">
        <f>'2'!H41/'1'!H5</f>
        <v>4.8811042030366741E-3</v>
      </c>
    </row>
    <row r="9" spans="1:8" x14ac:dyDescent="0.25">
      <c r="A9" t="s">
        <v>99</v>
      </c>
      <c r="D9" s="17">
        <f>'2'!D41/'1'!D34</f>
        <v>0.12464112940270726</v>
      </c>
      <c r="E9" s="17">
        <f>'2'!E41/'1'!E34</f>
        <v>0.14076900483235949</v>
      </c>
      <c r="F9" s="17">
        <f>'2'!F41/'1'!F34</f>
        <v>0.12144219735918761</v>
      </c>
      <c r="G9" s="17">
        <f>'2'!G41/'1'!G34</f>
        <v>5.7055317805417206E-2</v>
      </c>
      <c r="H9" s="17">
        <f>'2'!H41/'1'!H34</f>
        <v>6.9691646726467868E-2</v>
      </c>
    </row>
    <row r="10" spans="1:8" x14ac:dyDescent="0.25">
      <c r="A10" t="s">
        <v>81</v>
      </c>
      <c r="D10" s="18">
        <v>0.1173</v>
      </c>
      <c r="E10" s="18">
        <v>0.1174</v>
      </c>
      <c r="F10" s="18">
        <v>0.1187</v>
      </c>
      <c r="G10" s="18">
        <v>0.11219999999999999</v>
      </c>
      <c r="H10" s="18">
        <v>0.1293</v>
      </c>
    </row>
    <row r="11" spans="1:8" x14ac:dyDescent="0.25">
      <c r="A11" t="s">
        <v>82</v>
      </c>
      <c r="D11" s="18">
        <v>5.9400000000000001E-2</v>
      </c>
      <c r="E11" s="18">
        <v>6.25E-2</v>
      </c>
      <c r="F11" s="18">
        <v>5.3199999999999997E-2</v>
      </c>
      <c r="G11" s="18">
        <v>5.3800000000000001E-2</v>
      </c>
      <c r="H11" s="18">
        <v>8.6800000000000002E-2</v>
      </c>
    </row>
    <row r="12" spans="1:8" x14ac:dyDescent="0.25">
      <c r="A12" t="s">
        <v>100</v>
      </c>
      <c r="D12" s="17">
        <f>'1'!D16/'1'!D27</f>
        <v>0.76166385589328822</v>
      </c>
      <c r="E12" s="17">
        <f>'1'!E16/'1'!E27</f>
        <v>0.77129475546598392</v>
      </c>
      <c r="F12" s="17">
        <f>'1'!F16/'1'!F27</f>
        <v>0.76562999520931763</v>
      </c>
      <c r="G12" s="17">
        <f>'1'!G16/'1'!G27</f>
        <v>0.82464549232964235</v>
      </c>
      <c r="H12" s="17">
        <f>'1'!H16/'1'!H27</f>
        <v>0.88745503567632578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Sunny</cp:lastModifiedBy>
  <dcterms:created xsi:type="dcterms:W3CDTF">2016-10-31T06:33:42Z</dcterms:created>
  <dcterms:modified xsi:type="dcterms:W3CDTF">2020-04-12T14:24:11Z</dcterms:modified>
</cp:coreProperties>
</file>