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8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B47" i="1"/>
  <c r="B33" i="1"/>
  <c r="C33" i="1"/>
  <c r="D33" i="1"/>
  <c r="E33" i="1"/>
  <c r="F33" i="1"/>
  <c r="G33" i="1"/>
  <c r="C29" i="2"/>
  <c r="D29" i="2"/>
  <c r="E29" i="2"/>
  <c r="F29" i="2"/>
  <c r="B29" i="2"/>
  <c r="G25" i="3" l="1"/>
  <c r="C23" i="3"/>
  <c r="D23" i="3"/>
  <c r="E23" i="3"/>
  <c r="F23" i="3"/>
  <c r="G23" i="3"/>
  <c r="C21" i="3"/>
  <c r="D21" i="3"/>
  <c r="E21" i="3"/>
  <c r="F21" i="3"/>
  <c r="G21" i="3"/>
  <c r="B20" i="3"/>
  <c r="C20" i="3"/>
  <c r="D20" i="3"/>
  <c r="E20" i="3"/>
  <c r="G20" i="3"/>
  <c r="C17" i="3"/>
  <c r="D17" i="3"/>
  <c r="E17" i="3"/>
  <c r="F17" i="3"/>
  <c r="G17" i="3"/>
  <c r="C10" i="3"/>
  <c r="D10" i="3"/>
  <c r="E10" i="3"/>
  <c r="F10" i="3"/>
  <c r="G10" i="3"/>
  <c r="C26" i="3"/>
  <c r="D26" i="3"/>
  <c r="E26" i="3"/>
  <c r="F26" i="3"/>
  <c r="G26" i="3"/>
  <c r="B26" i="3"/>
  <c r="C35" i="2"/>
  <c r="D35" i="2"/>
  <c r="E35" i="2"/>
  <c r="F35" i="2"/>
  <c r="G35" i="2"/>
  <c r="B35" i="2"/>
  <c r="D17" i="2"/>
  <c r="E17" i="2"/>
  <c r="F17" i="2"/>
  <c r="G17" i="2"/>
  <c r="D15" i="2"/>
  <c r="D28" i="2" s="1"/>
  <c r="D32" i="2" s="1"/>
  <c r="G9" i="2"/>
  <c r="G15" i="2" s="1"/>
  <c r="G28" i="2" s="1"/>
  <c r="G32" i="2" s="1"/>
  <c r="G34" i="2" s="1"/>
  <c r="C9" i="2"/>
  <c r="C15" i="2" s="1"/>
  <c r="D9" i="2"/>
  <c r="E9" i="2"/>
  <c r="E15" i="2" s="1"/>
  <c r="E28" i="2" s="1"/>
  <c r="E32" i="2" s="1"/>
  <c r="F9" i="2"/>
  <c r="F15" i="2" s="1"/>
  <c r="F28" i="2" s="1"/>
  <c r="F32" i="2" s="1"/>
  <c r="G48" i="1"/>
  <c r="C48" i="1"/>
  <c r="D48" i="1"/>
  <c r="E48" i="1"/>
  <c r="F48" i="1"/>
  <c r="B48" i="1"/>
  <c r="G49" i="1"/>
  <c r="G50" i="1"/>
  <c r="C31" i="1"/>
  <c r="D31" i="1"/>
  <c r="E31" i="1"/>
  <c r="F31" i="1"/>
  <c r="G31" i="1"/>
  <c r="C24" i="1"/>
  <c r="D24" i="1"/>
  <c r="E24" i="1"/>
  <c r="F24" i="1"/>
  <c r="G24" i="1"/>
  <c r="C16" i="1"/>
  <c r="D16" i="1"/>
  <c r="E16" i="1"/>
  <c r="F16" i="1"/>
  <c r="G16" i="1"/>
  <c r="C14" i="1"/>
  <c r="D14" i="1"/>
  <c r="E14" i="1"/>
  <c r="F14" i="1"/>
  <c r="G14" i="1"/>
  <c r="C9" i="1"/>
  <c r="D9" i="1"/>
  <c r="E9" i="1"/>
  <c r="F9" i="1"/>
  <c r="G9" i="1"/>
  <c r="C50" i="1" l="1"/>
  <c r="D50" i="1"/>
  <c r="E50" i="1"/>
  <c r="F50" i="1"/>
  <c r="B50" i="1"/>
  <c r="F20" i="3" l="1"/>
  <c r="C24" i="2" l="1"/>
  <c r="C17" i="2" s="1"/>
  <c r="C28" i="2" s="1"/>
  <c r="C32" i="2" s="1"/>
  <c r="B17" i="2"/>
  <c r="B9" i="2"/>
  <c r="B15" i="2" s="1"/>
  <c r="B17" i="3"/>
  <c r="B45" i="1"/>
  <c r="B28" i="2" l="1"/>
  <c r="C25" i="3"/>
  <c r="B10" i="3"/>
  <c r="B25" i="3" s="1"/>
  <c r="B24" i="1"/>
  <c r="B16" i="1"/>
  <c r="B9" i="1"/>
  <c r="B14" i="1" s="1"/>
  <c r="B49" i="1" s="1"/>
  <c r="C49" i="1"/>
  <c r="B32" i="2" l="1"/>
  <c r="B34" i="2" s="1"/>
  <c r="C34" i="2"/>
  <c r="B21" i="3"/>
  <c r="B23" i="3" s="1"/>
  <c r="B31" i="1"/>
  <c r="E25" i="3"/>
  <c r="F25" i="3"/>
  <c r="D25" i="3"/>
  <c r="E34" i="2"/>
  <c r="F34" i="2"/>
  <c r="D34" i="2"/>
  <c r="E49" i="1"/>
  <c r="F49" i="1"/>
  <c r="D49" i="1"/>
</calcChain>
</file>

<file path=xl/sharedStrings.xml><?xml version="1.0" encoding="utf-8"?>
<sst xmlns="http://schemas.openxmlformats.org/spreadsheetml/2006/main" count="103" uniqueCount="89">
  <si>
    <t>Reserve For Exceptional Losses</t>
  </si>
  <si>
    <t>Investment Fluctuation Fund</t>
  </si>
  <si>
    <t>-</t>
  </si>
  <si>
    <t>Depreciation Fund</t>
  </si>
  <si>
    <t>Profit &amp; Loss Appropriation Account</t>
  </si>
  <si>
    <t>Fire Insurance Business Account</t>
  </si>
  <si>
    <t>Marine (Cargo) Insurance Business Account</t>
  </si>
  <si>
    <t>Marine (Hull)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</si>
  <si>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</si>
  <si>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</si>
  <si>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</si>
  <si>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</si>
  <si>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</si>
  <si>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</si>
  <si>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Loan From Bank (Secured)</t>
  </si>
  <si>
    <t>Provision For Income Tax</t>
  </si>
  <si>
    <t>Sundry Creditors</t>
  </si>
  <si>
    <t>Unclaimed Dividend</t>
  </si>
  <si>
    <t>Investment (At cost)</t>
  </si>
  <si>
    <t>Statutory Deposits with banks</t>
  </si>
  <si>
    <t>Share &amp; Debenture/ Investment in Shares</t>
  </si>
  <si>
    <t>Outstanding Premium</t>
  </si>
  <si>
    <t>Advance,Deposit &amp; Prepayments</t>
  </si>
  <si>
    <t>Interest, Dividend &amp; Rent Outstanding</t>
  </si>
  <si>
    <t>Amount Due From Other Persons Or Bodies Carrying On Insurance Business</t>
  </si>
  <si>
    <t>Cash &amp; Bank Balances</t>
  </si>
  <si>
    <t>Fixed Assets</t>
  </si>
  <si>
    <t>Stock Of Stationary</t>
  </si>
  <si>
    <t>Insurance Stamps In Hand</t>
  </si>
  <si>
    <t>Deferred Tax Assets</t>
  </si>
  <si>
    <t>Income Statement</t>
  </si>
  <si>
    <t>Profit/(Loss) on Sale of Shares</t>
  </si>
  <si>
    <t>Dividend Income</t>
  </si>
  <si>
    <t>Interest Income</t>
  </si>
  <si>
    <t>Profit/Loss Transferred From:</t>
  </si>
  <si>
    <t>Fire Revenue Account</t>
  </si>
  <si>
    <t>Marine Cargo Revenue Account</t>
  </si>
  <si>
    <t>Marine Hull Revenue Account</t>
  </si>
  <si>
    <t>Motor Revenue Account</t>
  </si>
  <si>
    <t>Miscellaneous Revenue Account</t>
  </si>
  <si>
    <t>Meeting Expenses</t>
  </si>
  <si>
    <t>Advertisement &amp; Publicity</t>
  </si>
  <si>
    <t>Directors Fee</t>
  </si>
  <si>
    <t>Audit Fees</t>
  </si>
  <si>
    <t>Interest Expense</t>
  </si>
  <si>
    <t>Donation &amp; Subscription</t>
  </si>
  <si>
    <t>Depreciation</t>
  </si>
  <si>
    <t>Legal Expenses</t>
  </si>
  <si>
    <t>Registration &amp; Renewal</t>
  </si>
  <si>
    <t>VAT Paid</t>
  </si>
  <si>
    <t>Collection From Premium &amp; Other Income</t>
  </si>
  <si>
    <t>Income Tax Paid</t>
  </si>
  <si>
    <t>Payment For Management Exp. Re-Insurance &amp; Claim</t>
  </si>
  <si>
    <t>Acquisition Of Fixed Asset</t>
  </si>
  <si>
    <t>Other Receivable</t>
  </si>
  <si>
    <t>Sales Of Share</t>
  </si>
  <si>
    <t>Advance For Share Investment</t>
  </si>
  <si>
    <t>Investment In Share/ Purchase of Share</t>
  </si>
  <si>
    <t>Loan Repayment To Bank</t>
  </si>
  <si>
    <t>Purabi Insurance Limited</t>
  </si>
  <si>
    <t>Other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</si>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</sst>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0" xfId="0" applyFont="1" applyAlignment="1">
      <alignment horizontal="left" vertical="center" wrapText="1" indent="2"/>
    </xf>
    <xf numFmtId="0" fontId="6" fillId="0" borderId="0" xfId="0" applyFont="1" applyFill="1" applyAlignment="1">
      <alignment horizontal="left" vertical="center" wrapText="1" indent="2"/>
    </xf>
    <xf numFmtId="0" fontId="7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right" wrapText="1"/>
    </xf>
    <xf numFmtId="0" fontId="7" fillId="0" borderId="3" xfId="0" applyFont="1" applyFill="1" applyBorder="1" applyAlignment="1">
      <alignment horizontal="right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164" fontId="6" fillId="0" borderId="0" xfId="1" applyNumberFormat="1" applyFont="1" applyFill="1" applyAlignment="1">
      <alignment horizontal="right" vertical="top" wrapText="1"/>
    </xf>
    <xf numFmtId="164" fontId="6" fillId="0" borderId="5" xfId="1" applyNumberFormat="1" applyFont="1" applyFill="1" applyBorder="1" applyAlignment="1">
      <alignment horizontal="right"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0" fontId="7" fillId="0" borderId="6" xfId="0" applyFont="1" applyFill="1" applyBorder="1" applyAlignment="1">
      <alignment vertical="top" wrapText="1"/>
    </xf>
    <xf numFmtId="2" fontId="7" fillId="0" borderId="7" xfId="0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7" fillId="0" borderId="7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vertical="top" wrapText="1"/>
    </xf>
    <xf numFmtId="164" fontId="1" fillId="0" borderId="0" xfId="1" applyNumberFormat="1" applyFont="1" applyFill="1" applyBorder="1" applyAlignment="1">
      <alignment vertical="top" wrapText="1"/>
    </xf>
    <xf numFmtId="164" fontId="1" fillId="0" borderId="0" xfId="1" applyNumberFormat="1" applyFont="1" applyFill="1" applyAlignment="1">
      <alignment horizontal="right" vertical="top" wrapText="1"/>
    </xf>
    <xf numFmtId="164" fontId="1" fillId="0" borderId="5" xfId="1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7" fillId="0" borderId="0" xfId="0" applyFont="1" applyFill="1" applyAlignment="1">
      <alignment horizontal="left" vertical="center" wrapText="1"/>
    </xf>
    <xf numFmtId="0" fontId="6" fillId="0" borderId="0" xfId="0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4" fontId="9" fillId="0" borderId="0" xfId="0" applyNumberFormat="1" applyFont="1" applyFill="1" applyAlignment="1">
      <alignment horizontal="right" vertical="top" wrapText="1"/>
    </xf>
    <xf numFmtId="0" fontId="9" fillId="0" borderId="5" xfId="0" applyFont="1" applyFill="1" applyBorder="1" applyAlignment="1">
      <alignment horizontal="right" vertical="top" wrapText="1"/>
    </xf>
    <xf numFmtId="0" fontId="10" fillId="0" borderId="4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4" fontId="10" fillId="0" borderId="0" xfId="0" applyNumberFormat="1" applyFont="1" applyFill="1" applyAlignment="1">
      <alignment horizontal="right" vertical="top" wrapText="1"/>
    </xf>
    <xf numFmtId="4" fontId="10" fillId="0" borderId="5" xfId="0" applyNumberFormat="1" applyFont="1" applyFill="1" applyBorder="1" applyAlignment="1">
      <alignment horizontal="right" vertical="top" wrapText="1"/>
    </xf>
    <xf numFmtId="3" fontId="10" fillId="0" borderId="0" xfId="0" applyNumberFormat="1" applyFont="1" applyFill="1" applyAlignment="1">
      <alignment horizontal="right" vertical="top" wrapText="1"/>
    </xf>
    <xf numFmtId="4" fontId="11" fillId="2" borderId="8" xfId="0" applyNumberFormat="1" applyFont="1" applyFill="1" applyBorder="1" applyAlignment="1">
      <alignment horizontal="right" vertical="top" wrapText="1"/>
    </xf>
    <xf numFmtId="4" fontId="11" fillId="2" borderId="9" xfId="0" applyNumberFormat="1" applyFont="1" applyFill="1" applyBorder="1" applyAlignment="1">
      <alignment horizontal="right" vertical="top" wrapText="1"/>
    </xf>
    <xf numFmtId="0" fontId="10" fillId="0" borderId="6" xfId="0" applyFont="1" applyFill="1" applyBorder="1" applyAlignment="1">
      <alignment vertical="top" wrapText="1"/>
    </xf>
    <xf numFmtId="0" fontId="10" fillId="0" borderId="7" xfId="0" applyFont="1" applyFill="1" applyBorder="1" applyAlignment="1">
      <alignment vertical="top" wrapText="1"/>
    </xf>
    <xf numFmtId="2" fontId="10" fillId="0" borderId="7" xfId="0" applyNumberFormat="1" applyFont="1" applyFill="1" applyBorder="1" applyAlignment="1">
      <alignment horizontal="right" vertical="top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right" wrapText="1"/>
    </xf>
    <xf numFmtId="0" fontId="7" fillId="0" borderId="5" xfId="0" applyFont="1" applyFill="1" applyBorder="1" applyAlignment="1">
      <alignment horizontal="right" wrapText="1"/>
    </xf>
    <xf numFmtId="0" fontId="10" fillId="0" borderId="1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0" xfId="0" applyFont="1"/>
    <xf numFmtId="0" fontId="13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horizontal="right" vertical="top" wrapText="1"/>
    </xf>
    <xf numFmtId="0" fontId="3" fillId="0" borderId="10" xfId="0" applyFont="1" applyBorder="1" applyAlignment="1">
      <alignment horizontal="left"/>
    </xf>
    <xf numFmtId="0" fontId="14" fillId="0" borderId="4" xfId="0" applyFont="1" applyFill="1" applyBorder="1" applyAlignment="1">
      <alignment vertical="top" wrapText="1"/>
    </xf>
    <xf numFmtId="0" fontId="3" fillId="0" borderId="10" xfId="0" applyFont="1" applyBorder="1"/>
    <xf numFmtId="164" fontId="7" fillId="0" borderId="0" xfId="0" applyNumberFormat="1" applyFont="1" applyFill="1" applyBorder="1" applyAlignment="1">
      <alignment vertical="top" wrapText="1"/>
    </xf>
    <xf numFmtId="0" fontId="1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164" fontId="1" fillId="0" borderId="0" xfId="1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xSplit="1" ySplit="4" topLeftCell="B32" activePane="bottomRight" state="frozen"/>
      <selection pane="topRight" activeCell="B1" sqref="B1"/>
      <selection pane="bottomLeft" activeCell="A5" sqref="A5"/>
      <selection pane="bottomRight" activeCell="B47" sqref="B47:G47"/>
    </sheetView>
  </sheetViews>
  <sheetFormatPr defaultRowHeight="15" x14ac:dyDescent="0.25"/>
  <cols>
    <col min="1" max="1" width="49.85546875" style="2" customWidth="1"/>
    <col min="2" max="2" width="16.7109375" style="2" customWidth="1"/>
    <col min="3" max="3" width="16.5703125" style="2" customWidth="1"/>
    <col min="4" max="6" width="19.28515625" style="2" bestFit="1" customWidth="1"/>
    <col min="7" max="16384" width="9.140625" style="2"/>
  </cols>
  <sheetData>
    <row r="1" spans="1:7" ht="18.75" x14ac:dyDescent="0.3">
      <c r="A1" s="55" t="s">
        <v>59</v>
      </c>
      <c r="B1" s="3"/>
      <c r="C1" s="3"/>
    </row>
    <row r="2" spans="1:7" ht="18.75" x14ac:dyDescent="0.3">
      <c r="A2" s="56" t="s">
        <v>61</v>
      </c>
      <c r="B2" s="3"/>
      <c r="C2" s="3"/>
    </row>
    <row r="3" spans="1:7" ht="16.5" thickBot="1" x14ac:dyDescent="0.3">
      <c r="A3" s="56" t="s">
        <v>62</v>
      </c>
      <c r="B3" s="5"/>
      <c r="C3" s="5"/>
      <c r="D3" s="1"/>
      <c r="E3" s="1"/>
      <c r="F3" s="1"/>
    </row>
    <row r="4" spans="1:7" ht="15.75" x14ac:dyDescent="0.25">
      <c r="A4" s="6"/>
      <c r="B4" s="7">
        <v>2013</v>
      </c>
      <c r="C4" s="7">
        <v>2014</v>
      </c>
      <c r="D4" s="8">
        <v>2015</v>
      </c>
      <c r="E4" s="8">
        <v>2016</v>
      </c>
      <c r="F4" s="9">
        <v>2017</v>
      </c>
      <c r="G4" s="58">
        <v>2018</v>
      </c>
    </row>
    <row r="5" spans="1:7" ht="15.75" x14ac:dyDescent="0.25">
      <c r="A5" s="60" t="s">
        <v>63</v>
      </c>
      <c r="B5" s="57"/>
      <c r="C5" s="57"/>
      <c r="D5" s="58"/>
      <c r="E5" s="58"/>
      <c r="F5" s="59"/>
    </row>
    <row r="6" spans="1:7" ht="15.75" x14ac:dyDescent="0.25">
      <c r="A6" s="61"/>
      <c r="B6" s="57"/>
      <c r="C6" s="57"/>
      <c r="D6" s="58"/>
      <c r="E6" s="58"/>
      <c r="F6" s="59"/>
    </row>
    <row r="7" spans="1:7" ht="15.75" x14ac:dyDescent="0.25">
      <c r="A7" s="62" t="s">
        <v>64</v>
      </c>
      <c r="B7" s="57"/>
      <c r="C7" s="57"/>
      <c r="D7" s="58"/>
      <c r="E7" s="58"/>
      <c r="F7" s="59"/>
    </row>
    <row r="8" spans="1:7" ht="15.75" x14ac:dyDescent="0.25">
      <c r="A8" s="63" t="s">
        <v>65</v>
      </c>
      <c r="B8" s="11">
        <v>303068700</v>
      </c>
      <c r="C8" s="11">
        <v>348529005</v>
      </c>
      <c r="D8" s="12">
        <v>400808355</v>
      </c>
      <c r="E8" s="12">
        <v>448905350</v>
      </c>
      <c r="F8" s="13">
        <v>493795880</v>
      </c>
    </row>
    <row r="9" spans="1:7" ht="15.75" x14ac:dyDescent="0.25">
      <c r="A9" s="63" t="s">
        <v>66</v>
      </c>
      <c r="B9" s="15">
        <f>SUM(B10:B13)</f>
        <v>165571557</v>
      </c>
      <c r="C9" s="15">
        <f t="shared" ref="C9:G9" si="0">SUM(C10:C13)</f>
        <v>181149507</v>
      </c>
      <c r="D9" s="15">
        <f t="shared" si="0"/>
        <v>187002734</v>
      </c>
      <c r="E9" s="15">
        <f t="shared" si="0"/>
        <v>192932145</v>
      </c>
      <c r="F9" s="15">
        <f t="shared" si="0"/>
        <v>226515420</v>
      </c>
      <c r="G9" s="15">
        <f t="shared" si="0"/>
        <v>0</v>
      </c>
    </row>
    <row r="10" spans="1:7" ht="15.75" x14ac:dyDescent="0.25">
      <c r="A10" s="10" t="s">
        <v>0</v>
      </c>
      <c r="B10" s="11">
        <v>8848207</v>
      </c>
      <c r="C10" s="11">
        <v>10815092</v>
      </c>
      <c r="D10" s="12">
        <v>12630047</v>
      </c>
      <c r="E10" s="12">
        <v>14383425</v>
      </c>
      <c r="F10" s="13">
        <v>16276787</v>
      </c>
    </row>
    <row r="11" spans="1:7" ht="15.75" x14ac:dyDescent="0.25">
      <c r="A11" s="10" t="s">
        <v>1</v>
      </c>
      <c r="B11" s="11"/>
      <c r="C11" s="11"/>
      <c r="D11" s="12">
        <v>22905044</v>
      </c>
      <c r="E11" s="12" t="s">
        <v>2</v>
      </c>
      <c r="F11" s="13" t="s">
        <v>2</v>
      </c>
    </row>
    <row r="12" spans="1:7" ht="15.75" x14ac:dyDescent="0.25">
      <c r="A12" s="10" t="s">
        <v>3</v>
      </c>
      <c r="B12" s="11">
        <v>56093384</v>
      </c>
      <c r="C12" s="11">
        <v>59469767</v>
      </c>
      <c r="D12" s="12">
        <v>61507501</v>
      </c>
      <c r="E12" s="12">
        <v>61509765</v>
      </c>
      <c r="F12" s="13">
        <v>61513175</v>
      </c>
    </row>
    <row r="13" spans="1:7" ht="15.75" x14ac:dyDescent="0.25">
      <c r="A13" s="10" t="s">
        <v>4</v>
      </c>
      <c r="B13" s="11">
        <v>100629966</v>
      </c>
      <c r="C13" s="11">
        <v>110864648</v>
      </c>
      <c r="D13" s="12">
        <v>89960142</v>
      </c>
      <c r="E13" s="12">
        <v>117038955</v>
      </c>
      <c r="F13" s="13">
        <v>148725458</v>
      </c>
    </row>
    <row r="14" spans="1:7" ht="15.75" x14ac:dyDescent="0.25">
      <c r="A14" s="14"/>
      <c r="B14" s="15">
        <f>B9+B8</f>
        <v>468640257</v>
      </c>
      <c r="C14" s="15">
        <f t="shared" ref="C14:G14" si="1">C9+C8</f>
        <v>529678512</v>
      </c>
      <c r="D14" s="15">
        <f t="shared" si="1"/>
        <v>587811089</v>
      </c>
      <c r="E14" s="15">
        <f t="shared" si="1"/>
        <v>641837495</v>
      </c>
      <c r="F14" s="15">
        <f t="shared" si="1"/>
        <v>720311300</v>
      </c>
      <c r="G14" s="15">
        <f t="shared" si="1"/>
        <v>0</v>
      </c>
    </row>
    <row r="15" spans="1:7" ht="15.75" x14ac:dyDescent="0.25">
      <c r="A15" s="14"/>
      <c r="B15" s="15"/>
      <c r="C15" s="15"/>
      <c r="D15" s="15"/>
      <c r="E15" s="15"/>
      <c r="F15" s="15"/>
    </row>
    <row r="16" spans="1:7" ht="15.75" x14ac:dyDescent="0.25">
      <c r="A16" s="63" t="s">
        <v>67</v>
      </c>
      <c r="B16" s="15">
        <f>SUM(B17:B21)</f>
        <v>8341099</v>
      </c>
      <c r="C16" s="15">
        <f t="shared" ref="C16:G16" si="2">SUM(C17:C21)</f>
        <v>8033430</v>
      </c>
      <c r="D16" s="15">
        <f t="shared" si="2"/>
        <v>7276887</v>
      </c>
      <c r="E16" s="15">
        <f t="shared" si="2"/>
        <v>7058176</v>
      </c>
      <c r="F16" s="15">
        <f t="shared" si="2"/>
        <v>7655657</v>
      </c>
      <c r="G16" s="15">
        <f t="shared" si="2"/>
        <v>0</v>
      </c>
    </row>
    <row r="17" spans="1:7" ht="15.75" x14ac:dyDescent="0.25">
      <c r="A17" s="10" t="s">
        <v>5</v>
      </c>
      <c r="B17" s="11">
        <v>1871041</v>
      </c>
      <c r="C17" s="11">
        <v>1487173</v>
      </c>
      <c r="D17" s="12">
        <v>798165</v>
      </c>
      <c r="E17" s="12">
        <v>904347</v>
      </c>
      <c r="F17" s="13">
        <v>969600</v>
      </c>
    </row>
    <row r="18" spans="1:7" ht="15.75" x14ac:dyDescent="0.25">
      <c r="A18" s="10" t="s">
        <v>6</v>
      </c>
      <c r="B18" s="11">
        <v>3245467</v>
      </c>
      <c r="C18" s="11">
        <v>2589180</v>
      </c>
      <c r="D18" s="12">
        <v>2679586</v>
      </c>
      <c r="E18" s="12">
        <v>2782490</v>
      </c>
      <c r="F18" s="13">
        <v>3151656</v>
      </c>
    </row>
    <row r="19" spans="1:7" ht="15.75" x14ac:dyDescent="0.25">
      <c r="A19" s="10" t="s">
        <v>7</v>
      </c>
      <c r="B19" s="11"/>
      <c r="C19" s="11">
        <v>276485</v>
      </c>
      <c r="D19" s="12">
        <v>28448</v>
      </c>
      <c r="E19" s="12">
        <v>74440</v>
      </c>
      <c r="F19" s="13">
        <v>137018</v>
      </c>
    </row>
    <row r="20" spans="1:7" ht="15.75" x14ac:dyDescent="0.25">
      <c r="A20" s="10" t="s">
        <v>8</v>
      </c>
      <c r="B20" s="11">
        <v>3023371</v>
      </c>
      <c r="C20" s="11">
        <v>3342523</v>
      </c>
      <c r="D20" s="12">
        <v>3443036</v>
      </c>
      <c r="E20" s="12">
        <v>2918252</v>
      </c>
      <c r="F20" s="13">
        <v>2960189</v>
      </c>
    </row>
    <row r="21" spans="1:7" ht="15.75" x14ac:dyDescent="0.25">
      <c r="A21" s="10" t="s">
        <v>9</v>
      </c>
      <c r="B21" s="11">
        <v>201220</v>
      </c>
      <c r="C21" s="11">
        <v>338069</v>
      </c>
      <c r="D21" s="12">
        <v>327652</v>
      </c>
      <c r="E21" s="12">
        <v>378647</v>
      </c>
      <c r="F21" s="13">
        <v>437194</v>
      </c>
    </row>
    <row r="22" spans="1:7" ht="15.75" x14ac:dyDescent="0.25">
      <c r="A22" s="63" t="s">
        <v>10</v>
      </c>
      <c r="B22" s="15">
        <v>213795</v>
      </c>
      <c r="C22" s="15">
        <v>180273</v>
      </c>
      <c r="D22" s="16">
        <v>290884</v>
      </c>
      <c r="E22" s="16">
        <v>231546</v>
      </c>
      <c r="F22" s="17">
        <v>336061</v>
      </c>
    </row>
    <row r="23" spans="1:7" ht="15.75" x14ac:dyDescent="0.25">
      <c r="A23" s="63"/>
      <c r="B23" s="15"/>
      <c r="C23" s="15"/>
      <c r="D23" s="16"/>
      <c r="E23" s="16"/>
      <c r="F23" s="64"/>
    </row>
    <row r="24" spans="1:7" ht="15.75" x14ac:dyDescent="0.25">
      <c r="A24" s="63" t="s">
        <v>11</v>
      </c>
      <c r="B24" s="15">
        <f>SUM(B25:B30)</f>
        <v>174223382</v>
      </c>
      <c r="C24" s="15">
        <f t="shared" ref="C24:G24" si="3">SUM(C25:C30)</f>
        <v>197164227</v>
      </c>
      <c r="D24" s="15">
        <f t="shared" si="3"/>
        <v>204675043</v>
      </c>
      <c r="E24" s="15">
        <f t="shared" si="3"/>
        <v>229154080</v>
      </c>
      <c r="F24" s="15">
        <f t="shared" si="3"/>
        <v>237363158</v>
      </c>
      <c r="G24" s="15">
        <f t="shared" si="3"/>
        <v>0</v>
      </c>
    </row>
    <row r="25" spans="1:7" ht="31.5" x14ac:dyDescent="0.25">
      <c r="A25" s="10" t="s">
        <v>12</v>
      </c>
      <c r="B25" s="11">
        <v>46840960</v>
      </c>
      <c r="C25" s="11">
        <v>47138460</v>
      </c>
      <c r="D25" s="12">
        <v>46654669</v>
      </c>
      <c r="E25" s="12">
        <v>49077840</v>
      </c>
      <c r="F25" s="13">
        <v>49081702</v>
      </c>
    </row>
    <row r="26" spans="1:7" ht="31.5" x14ac:dyDescent="0.25">
      <c r="A26" s="10" t="s">
        <v>13</v>
      </c>
      <c r="B26" s="11">
        <v>64062632</v>
      </c>
      <c r="C26" s="11">
        <v>67348012</v>
      </c>
      <c r="D26" s="12">
        <v>63784891</v>
      </c>
      <c r="E26" s="12">
        <v>67416716</v>
      </c>
      <c r="F26" s="13">
        <v>72554507</v>
      </c>
    </row>
    <row r="27" spans="1:7" ht="15.75" x14ac:dyDescent="0.25">
      <c r="A27" s="10" t="s">
        <v>14</v>
      </c>
      <c r="B27" s="11"/>
      <c r="C27" s="11"/>
      <c r="D27" s="12" t="s">
        <v>2</v>
      </c>
      <c r="E27" s="12">
        <v>27128252</v>
      </c>
      <c r="F27" s="13">
        <v>11319731</v>
      </c>
    </row>
    <row r="28" spans="1:7" ht="15.75" x14ac:dyDescent="0.25">
      <c r="A28" s="10" t="s">
        <v>15</v>
      </c>
      <c r="B28" s="11">
        <v>54246982</v>
      </c>
      <c r="C28" s="11">
        <v>69730117</v>
      </c>
      <c r="D28" s="12">
        <v>76904862</v>
      </c>
      <c r="E28" s="12">
        <v>74081959</v>
      </c>
      <c r="F28" s="13">
        <v>90918338</v>
      </c>
    </row>
    <row r="29" spans="1:7" ht="15.75" x14ac:dyDescent="0.25">
      <c r="A29" s="10" t="s">
        <v>16</v>
      </c>
      <c r="B29" s="11">
        <v>7548338</v>
      </c>
      <c r="C29" s="11">
        <v>11423168</v>
      </c>
      <c r="D29" s="12">
        <v>15806151</v>
      </c>
      <c r="E29" s="12">
        <v>9924843</v>
      </c>
      <c r="F29" s="13">
        <v>11964410</v>
      </c>
    </row>
    <row r="30" spans="1:7" ht="15.75" x14ac:dyDescent="0.25">
      <c r="A30" s="10" t="s">
        <v>17</v>
      </c>
      <c r="B30" s="11">
        <v>1524470</v>
      </c>
      <c r="C30" s="11">
        <v>1524470</v>
      </c>
      <c r="D30" s="12">
        <v>1524470</v>
      </c>
      <c r="E30" s="12">
        <v>1524470</v>
      </c>
      <c r="F30" s="13">
        <v>1524470</v>
      </c>
    </row>
    <row r="31" spans="1:7" ht="15.75" x14ac:dyDescent="0.25">
      <c r="A31" s="14"/>
      <c r="B31" s="15">
        <f>B24+B22+B16+B14</f>
        <v>651418533</v>
      </c>
      <c r="C31" s="15">
        <f t="shared" ref="C31:G31" si="4">C24+C22+C16+C14</f>
        <v>735056442</v>
      </c>
      <c r="D31" s="15">
        <f t="shared" si="4"/>
        <v>800053903</v>
      </c>
      <c r="E31" s="15">
        <f t="shared" si="4"/>
        <v>878281297</v>
      </c>
      <c r="F31" s="15">
        <f t="shared" si="4"/>
        <v>965666176</v>
      </c>
      <c r="G31" s="15">
        <f t="shared" si="4"/>
        <v>0</v>
      </c>
    </row>
    <row r="32" spans="1:7" ht="15.75" x14ac:dyDescent="0.25">
      <c r="A32" s="65" t="s">
        <v>68</v>
      </c>
      <c r="B32" s="15"/>
      <c r="C32" s="15"/>
      <c r="D32" s="15"/>
      <c r="E32" s="15"/>
      <c r="F32" s="15"/>
    </row>
    <row r="33" spans="1:7" x14ac:dyDescent="0.25">
      <c r="A33" s="66" t="s">
        <v>18</v>
      </c>
      <c r="B33" s="56">
        <f t="shared" ref="B33:F33" si="5">B34+B35</f>
        <v>136041012</v>
      </c>
      <c r="C33" s="56">
        <f t="shared" si="5"/>
        <v>202356080</v>
      </c>
      <c r="D33" s="56">
        <f t="shared" si="5"/>
        <v>259580095</v>
      </c>
      <c r="E33" s="56">
        <f t="shared" si="5"/>
        <v>296232182</v>
      </c>
      <c r="F33" s="56">
        <f t="shared" si="5"/>
        <v>114267386</v>
      </c>
      <c r="G33" s="56">
        <f>G34+G35</f>
        <v>0</v>
      </c>
    </row>
    <row r="34" spans="1:7" ht="15.75" x14ac:dyDescent="0.25">
      <c r="A34" s="10" t="s">
        <v>19</v>
      </c>
      <c r="B34" s="11">
        <v>4500000</v>
      </c>
      <c r="C34" s="11">
        <v>4500000</v>
      </c>
      <c r="D34" s="12">
        <v>4500000</v>
      </c>
      <c r="E34" s="12">
        <v>4500000</v>
      </c>
      <c r="F34" s="13">
        <v>4500000</v>
      </c>
    </row>
    <row r="35" spans="1:7" ht="15.75" x14ac:dyDescent="0.25">
      <c r="A35" s="10" t="s">
        <v>20</v>
      </c>
      <c r="B35" s="11">
        <v>131541012</v>
      </c>
      <c r="C35" s="11">
        <v>197856080</v>
      </c>
      <c r="D35" s="12">
        <v>255080095</v>
      </c>
      <c r="E35" s="12">
        <v>291732182</v>
      </c>
      <c r="F35" s="13">
        <v>109767386</v>
      </c>
    </row>
    <row r="36" spans="1:7" ht="15.75" x14ac:dyDescent="0.25">
      <c r="A36" s="10"/>
      <c r="B36" s="11"/>
      <c r="C36" s="11"/>
      <c r="D36" s="12"/>
      <c r="E36" s="12"/>
      <c r="F36" s="13"/>
    </row>
    <row r="37" spans="1:7" ht="15.75" x14ac:dyDescent="0.25">
      <c r="A37" s="10" t="s">
        <v>21</v>
      </c>
      <c r="B37" s="11">
        <v>30515555</v>
      </c>
      <c r="C37" s="11">
        <v>30512848</v>
      </c>
      <c r="D37" s="12">
        <v>30478410</v>
      </c>
      <c r="E37" s="12">
        <v>30455754</v>
      </c>
      <c r="F37" s="13">
        <v>30362631</v>
      </c>
    </row>
    <row r="38" spans="1:7" ht="15.75" x14ac:dyDescent="0.25">
      <c r="A38" s="10" t="s">
        <v>22</v>
      </c>
      <c r="B38" s="11">
        <v>36801732</v>
      </c>
      <c r="C38" s="11">
        <v>47482004</v>
      </c>
      <c r="D38" s="12">
        <v>52619925</v>
      </c>
      <c r="E38" s="12">
        <v>87847533</v>
      </c>
      <c r="F38" s="13">
        <v>70115966</v>
      </c>
    </row>
    <row r="39" spans="1:7" ht="15.75" x14ac:dyDescent="0.25">
      <c r="A39" s="10" t="s">
        <v>23</v>
      </c>
      <c r="B39" s="11">
        <v>27493596</v>
      </c>
      <c r="C39" s="11">
        <v>33580920</v>
      </c>
      <c r="D39" s="12">
        <v>23186074</v>
      </c>
      <c r="E39" s="12">
        <v>30713045</v>
      </c>
      <c r="F39" s="13">
        <v>55521121</v>
      </c>
    </row>
    <row r="40" spans="1:7" ht="31.5" x14ac:dyDescent="0.25">
      <c r="A40" s="10" t="s">
        <v>24</v>
      </c>
      <c r="B40" s="11">
        <v>73886013</v>
      </c>
      <c r="C40" s="11">
        <v>84156990</v>
      </c>
      <c r="D40" s="12">
        <v>93286297</v>
      </c>
      <c r="E40" s="12">
        <v>86250143</v>
      </c>
      <c r="F40" s="13">
        <v>98169801</v>
      </c>
    </row>
    <row r="41" spans="1:7" ht="15.75" x14ac:dyDescent="0.25">
      <c r="A41" s="10" t="s">
        <v>25</v>
      </c>
      <c r="B41" s="11">
        <v>282925426</v>
      </c>
      <c r="C41" s="11">
        <v>272929770</v>
      </c>
      <c r="D41" s="12">
        <v>276536466</v>
      </c>
      <c r="E41" s="12">
        <v>282676399</v>
      </c>
      <c r="F41" s="13">
        <v>533341492</v>
      </c>
    </row>
    <row r="42" spans="1:7" ht="15.75" x14ac:dyDescent="0.25">
      <c r="A42" s="10" t="s">
        <v>26</v>
      </c>
      <c r="B42" s="11">
        <v>61513551</v>
      </c>
      <c r="C42" s="11">
        <v>61513551</v>
      </c>
      <c r="D42" s="12">
        <v>61513551</v>
      </c>
      <c r="E42" s="12">
        <v>61518551</v>
      </c>
      <c r="F42" s="13">
        <v>61531151</v>
      </c>
    </row>
    <row r="43" spans="1:7" ht="15.75" x14ac:dyDescent="0.25">
      <c r="A43" s="10" t="s">
        <v>27</v>
      </c>
      <c r="B43" s="11">
        <v>366568</v>
      </c>
      <c r="C43" s="11">
        <v>138165</v>
      </c>
      <c r="D43" s="12">
        <v>133810</v>
      </c>
      <c r="E43" s="12">
        <v>154030</v>
      </c>
      <c r="F43" s="13">
        <v>147260</v>
      </c>
    </row>
    <row r="44" spans="1:7" ht="15.75" x14ac:dyDescent="0.25">
      <c r="A44" s="10" t="s">
        <v>28</v>
      </c>
      <c r="B44" s="11">
        <v>7310</v>
      </c>
      <c r="C44" s="11">
        <v>17408</v>
      </c>
      <c r="D44" s="12">
        <v>7545</v>
      </c>
      <c r="E44" s="12">
        <v>15156</v>
      </c>
      <c r="F44" s="13">
        <v>50400</v>
      </c>
    </row>
    <row r="45" spans="1:7" ht="15.75" x14ac:dyDescent="0.25">
      <c r="A45" s="10" t="s">
        <v>60</v>
      </c>
      <c r="B45" s="11">
        <f>36000+496938</f>
        <v>532938</v>
      </c>
      <c r="C45" s="11"/>
      <c r="D45" s="12"/>
      <c r="E45" s="12"/>
      <c r="F45" s="13"/>
    </row>
    <row r="46" spans="1:7" ht="15.75" x14ac:dyDescent="0.25">
      <c r="A46" s="10" t="s">
        <v>29</v>
      </c>
      <c r="B46" s="11">
        <v>1334832</v>
      </c>
      <c r="C46" s="11">
        <v>2368706</v>
      </c>
      <c r="D46" s="12">
        <v>2711730</v>
      </c>
      <c r="E46" s="12">
        <v>2418504</v>
      </c>
      <c r="F46" s="13">
        <v>2158968</v>
      </c>
    </row>
    <row r="47" spans="1:7" ht="15.75" x14ac:dyDescent="0.25">
      <c r="A47" s="14"/>
      <c r="B47" s="15">
        <f>SUM(B37:B46)+B33</f>
        <v>651418533</v>
      </c>
      <c r="C47" s="15">
        <f t="shared" ref="C47:G47" si="6">SUM(C37:C46)+C33</f>
        <v>735056442</v>
      </c>
      <c r="D47" s="15">
        <f t="shared" si="6"/>
        <v>800053903</v>
      </c>
      <c r="E47" s="15">
        <f t="shared" si="6"/>
        <v>878281297</v>
      </c>
      <c r="F47" s="15">
        <f t="shared" si="6"/>
        <v>965666176</v>
      </c>
      <c r="G47" s="15">
        <f t="shared" si="6"/>
        <v>0</v>
      </c>
    </row>
    <row r="48" spans="1:7" ht="15.75" x14ac:dyDescent="0.25">
      <c r="A48" s="14"/>
      <c r="B48" s="15">
        <f>B31-B47</f>
        <v>0</v>
      </c>
      <c r="C48" s="15">
        <f t="shared" ref="C48:F48" si="7">C31-C47</f>
        <v>0</v>
      </c>
      <c r="D48" s="15">
        <f t="shared" si="7"/>
        <v>0</v>
      </c>
      <c r="E48" s="15">
        <f t="shared" si="7"/>
        <v>0</v>
      </c>
      <c r="F48" s="15">
        <f t="shared" si="7"/>
        <v>0</v>
      </c>
      <c r="G48" s="15">
        <f>G31-G47</f>
        <v>0</v>
      </c>
    </row>
    <row r="49" spans="1:7" ht="16.5" thickBot="1" x14ac:dyDescent="0.3">
      <c r="A49" s="67" t="s">
        <v>69</v>
      </c>
      <c r="B49" s="19">
        <f t="shared" ref="B49:C49" si="8">B14/(B8/10)</f>
        <v>15.463169142837911</v>
      </c>
      <c r="C49" s="19">
        <f t="shared" si="8"/>
        <v>15.197544663463519</v>
      </c>
      <c r="D49" s="19">
        <f>D14/(D8/10)</f>
        <v>14.665639617218059</v>
      </c>
      <c r="E49" s="19">
        <f t="shared" ref="E49:F49" si="9">E14/(E8/10)</f>
        <v>14.297835724167689</v>
      </c>
      <c r="F49" s="19">
        <f t="shared" si="9"/>
        <v>14.587227823772041</v>
      </c>
      <c r="G49" s="19" t="e">
        <f t="shared" ref="G49" si="10">G14/(G8/10)</f>
        <v>#DIV/0!</v>
      </c>
    </row>
    <row r="50" spans="1:7" ht="15.75" x14ac:dyDescent="0.25">
      <c r="A50" s="67" t="s">
        <v>70</v>
      </c>
      <c r="B50" s="68">
        <f>B8/10</f>
        <v>30306870</v>
      </c>
      <c r="C50" s="68">
        <f t="shared" ref="C50:F50" si="11">C8/10</f>
        <v>34852900.5</v>
      </c>
      <c r="D50" s="68">
        <f t="shared" si="11"/>
        <v>40080835.5</v>
      </c>
      <c r="E50" s="68">
        <f t="shared" si="11"/>
        <v>44890535</v>
      </c>
      <c r="F50" s="68">
        <f t="shared" si="11"/>
        <v>49379588</v>
      </c>
      <c r="G50" s="68">
        <f t="shared" ref="G50" si="12">G8/10</f>
        <v>0</v>
      </c>
    </row>
    <row r="51" spans="1:7" ht="16.5" thickBot="1" x14ac:dyDescent="0.3">
      <c r="A51" s="18"/>
      <c r="B51" s="23"/>
      <c r="C51" s="23"/>
      <c r="D51" s="19"/>
      <c r="E51" s="19"/>
      <c r="F51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xSplit="1" ySplit="4" topLeftCell="B20" activePane="bottomRight" state="frozen"/>
      <selection pane="topRight" activeCell="B1" sqref="B1"/>
      <selection pane="bottomLeft" activeCell="A5" sqref="A5"/>
      <selection pane="bottomRight" activeCell="F32" sqref="F32"/>
    </sheetView>
  </sheetViews>
  <sheetFormatPr defaultRowHeight="15" x14ac:dyDescent="0.25"/>
  <cols>
    <col min="1" max="1" width="35" style="2" customWidth="1"/>
    <col min="2" max="3" width="14" style="2" customWidth="1"/>
    <col min="4" max="6" width="17.28515625" style="2" bestFit="1" customWidth="1"/>
    <col min="7" max="16384" width="9.140625" style="2"/>
  </cols>
  <sheetData>
    <row r="1" spans="1:7" ht="18.75" x14ac:dyDescent="0.3">
      <c r="A1" s="3" t="s">
        <v>59</v>
      </c>
      <c r="B1" s="3"/>
      <c r="C1" s="3"/>
    </row>
    <row r="2" spans="1:7" ht="18.75" x14ac:dyDescent="0.3">
      <c r="A2" s="69" t="s">
        <v>30</v>
      </c>
      <c r="B2" s="3"/>
      <c r="C2" s="3"/>
    </row>
    <row r="3" spans="1:7" ht="16.5" thickBot="1" x14ac:dyDescent="0.3">
      <c r="A3" s="56" t="s">
        <v>62</v>
      </c>
      <c r="B3" s="4"/>
      <c r="C3" s="4"/>
    </row>
    <row r="4" spans="1:7" x14ac:dyDescent="0.25">
      <c r="A4" s="24"/>
      <c r="B4" s="25">
        <v>2013</v>
      </c>
      <c r="C4" s="25">
        <v>2014</v>
      </c>
      <c r="D4" s="26">
        <v>2015</v>
      </c>
      <c r="E4" s="26">
        <v>2016</v>
      </c>
      <c r="F4" s="27">
        <v>2017</v>
      </c>
      <c r="G4" s="71">
        <v>2018</v>
      </c>
    </row>
    <row r="5" spans="1:7" x14ac:dyDescent="0.25">
      <c r="A5" s="73" t="s">
        <v>71</v>
      </c>
      <c r="B5" s="70"/>
      <c r="C5" s="70"/>
      <c r="D5" s="71"/>
      <c r="E5" s="71"/>
      <c r="F5" s="72"/>
    </row>
    <row r="6" spans="1:7" x14ac:dyDescent="0.25">
      <c r="A6" s="28" t="s">
        <v>31</v>
      </c>
      <c r="B6" s="29">
        <v>32850016</v>
      </c>
      <c r="C6" s="29">
        <v>33278693</v>
      </c>
      <c r="D6" s="30">
        <v>18116234</v>
      </c>
      <c r="E6" s="30">
        <v>12333588</v>
      </c>
      <c r="F6" s="31">
        <v>44247703</v>
      </c>
    </row>
    <row r="7" spans="1:7" x14ac:dyDescent="0.25">
      <c r="A7" s="28" t="s">
        <v>32</v>
      </c>
      <c r="B7" s="29">
        <v>6750965</v>
      </c>
      <c r="C7" s="29">
        <v>9533910</v>
      </c>
      <c r="D7" s="30">
        <v>15778643</v>
      </c>
      <c r="E7" s="30">
        <v>25024906</v>
      </c>
      <c r="F7" s="31">
        <v>5284155</v>
      </c>
    </row>
    <row r="8" spans="1:7" x14ac:dyDescent="0.25">
      <c r="A8" s="28" t="s">
        <v>33</v>
      </c>
      <c r="B8" s="29">
        <v>24640256</v>
      </c>
      <c r="C8" s="29">
        <v>32334896</v>
      </c>
      <c r="D8" s="30">
        <v>39707036</v>
      </c>
      <c r="E8" s="30">
        <v>35136423</v>
      </c>
      <c r="F8" s="31">
        <v>53780065</v>
      </c>
    </row>
    <row r="9" spans="1:7" x14ac:dyDescent="0.25">
      <c r="A9" s="73" t="s">
        <v>34</v>
      </c>
      <c r="B9" s="33">
        <f>SUM(B10:B14)</f>
        <v>4091249</v>
      </c>
      <c r="C9" s="33">
        <f t="shared" ref="C9:F9" si="0">SUM(C10:C14)</f>
        <v>2892624</v>
      </c>
      <c r="D9" s="33">
        <f t="shared" si="0"/>
        <v>3455138</v>
      </c>
      <c r="E9" s="33">
        <f t="shared" si="0"/>
        <v>1166881</v>
      </c>
      <c r="F9" s="33">
        <f t="shared" si="0"/>
        <v>5206050</v>
      </c>
      <c r="G9" s="33">
        <f>SUM(G10:G14)</f>
        <v>0</v>
      </c>
    </row>
    <row r="10" spans="1:7" x14ac:dyDescent="0.25">
      <c r="A10" s="28" t="s">
        <v>35</v>
      </c>
      <c r="B10" s="29">
        <v>627577</v>
      </c>
      <c r="C10" s="29">
        <v>594829</v>
      </c>
      <c r="D10" s="30">
        <v>1131590</v>
      </c>
      <c r="E10" s="30">
        <v>439265</v>
      </c>
      <c r="F10" s="31">
        <v>2003302</v>
      </c>
    </row>
    <row r="11" spans="1:7" x14ac:dyDescent="0.25">
      <c r="A11" s="28" t="s">
        <v>36</v>
      </c>
      <c r="B11" s="29">
        <v>2290355</v>
      </c>
      <c r="C11" s="29">
        <v>2443307</v>
      </c>
      <c r="D11" s="30">
        <v>1569219</v>
      </c>
      <c r="E11" s="30">
        <v>-396390</v>
      </c>
      <c r="F11" s="31">
        <v>387718</v>
      </c>
    </row>
    <row r="12" spans="1:7" x14ac:dyDescent="0.25">
      <c r="A12" s="28" t="s">
        <v>37</v>
      </c>
      <c r="B12" s="29">
        <v>71426</v>
      </c>
      <c r="C12" s="29">
        <v>-239521</v>
      </c>
      <c r="D12" s="30">
        <v>75700</v>
      </c>
      <c r="E12" s="30">
        <v>-49370</v>
      </c>
      <c r="F12" s="31">
        <v>-60449</v>
      </c>
    </row>
    <row r="13" spans="1:7" x14ac:dyDescent="0.25">
      <c r="A13" s="28" t="s">
        <v>38</v>
      </c>
      <c r="B13" s="29">
        <v>293128</v>
      </c>
      <c r="C13" s="29">
        <v>-457440</v>
      </c>
      <c r="D13" s="30">
        <v>540059</v>
      </c>
      <c r="E13" s="30">
        <v>141117</v>
      </c>
      <c r="F13" s="31">
        <v>1263266</v>
      </c>
    </row>
    <row r="14" spans="1:7" x14ac:dyDescent="0.25">
      <c r="A14" s="28" t="s">
        <v>39</v>
      </c>
      <c r="B14" s="29">
        <v>808763</v>
      </c>
      <c r="C14" s="29">
        <v>551449</v>
      </c>
      <c r="D14" s="30">
        <v>138570</v>
      </c>
      <c r="E14" s="30">
        <v>1032259</v>
      </c>
      <c r="F14" s="31">
        <v>1612213</v>
      </c>
    </row>
    <row r="15" spans="1:7" x14ac:dyDescent="0.25">
      <c r="A15" s="32"/>
      <c r="B15" s="33">
        <f t="shared" ref="B15:G15" si="1">SUM(B6:B9)</f>
        <v>68332486</v>
      </c>
      <c r="C15" s="33">
        <f t="shared" si="1"/>
        <v>78040123</v>
      </c>
      <c r="D15" s="33">
        <f t="shared" si="1"/>
        <v>77057051</v>
      </c>
      <c r="E15" s="33">
        <f t="shared" si="1"/>
        <v>73661798</v>
      </c>
      <c r="F15" s="33">
        <f t="shared" si="1"/>
        <v>108517973</v>
      </c>
      <c r="G15" s="33">
        <f t="shared" si="1"/>
        <v>0</v>
      </c>
    </row>
    <row r="16" spans="1:7" x14ac:dyDescent="0.25">
      <c r="A16" s="32"/>
      <c r="B16" s="33"/>
      <c r="C16" s="33"/>
      <c r="D16" s="33"/>
      <c r="E16" s="33"/>
      <c r="F16" s="33"/>
    </row>
    <row r="17" spans="1:7" x14ac:dyDescent="0.25">
      <c r="A17" s="73" t="s">
        <v>72</v>
      </c>
      <c r="B17" s="33">
        <f>SUM(B18:B27)</f>
        <v>8559119</v>
      </c>
      <c r="C17" s="33">
        <f t="shared" ref="C17:G17" si="2">SUM(C18:C27)</f>
        <v>5928990</v>
      </c>
      <c r="D17" s="33">
        <f t="shared" si="2"/>
        <v>4644903</v>
      </c>
      <c r="E17" s="33">
        <f t="shared" si="2"/>
        <v>3137902</v>
      </c>
      <c r="F17" s="33">
        <f t="shared" si="2"/>
        <v>3614649</v>
      </c>
      <c r="G17" s="33">
        <f t="shared" si="2"/>
        <v>0</v>
      </c>
    </row>
    <row r="18" spans="1:7" x14ac:dyDescent="0.25">
      <c r="A18" s="28" t="s">
        <v>40</v>
      </c>
      <c r="B18" s="29">
        <v>69286</v>
      </c>
      <c r="C18" s="29">
        <v>88597</v>
      </c>
      <c r="D18" s="30">
        <v>54388</v>
      </c>
      <c r="E18" s="30">
        <v>51162</v>
      </c>
      <c r="F18" s="31">
        <v>85870</v>
      </c>
    </row>
    <row r="19" spans="1:7" x14ac:dyDescent="0.25">
      <c r="A19" s="28" t="s">
        <v>41</v>
      </c>
      <c r="B19" s="29">
        <v>646453</v>
      </c>
      <c r="C19" s="29">
        <v>364519</v>
      </c>
      <c r="D19" s="30">
        <v>367352</v>
      </c>
      <c r="E19" s="30">
        <v>122693</v>
      </c>
      <c r="F19" s="31">
        <v>168075</v>
      </c>
    </row>
    <row r="20" spans="1:7" x14ac:dyDescent="0.25">
      <c r="A20" s="28" t="s">
        <v>42</v>
      </c>
      <c r="B20" s="29">
        <v>176000</v>
      </c>
      <c r="C20" s="29">
        <v>248000</v>
      </c>
      <c r="D20" s="30">
        <v>272000</v>
      </c>
      <c r="E20" s="30">
        <v>252000</v>
      </c>
      <c r="F20" s="31">
        <v>396000</v>
      </c>
    </row>
    <row r="21" spans="1:7" x14ac:dyDescent="0.25">
      <c r="A21" s="28" t="s">
        <v>43</v>
      </c>
      <c r="B21" s="29">
        <v>143150</v>
      </c>
      <c r="C21" s="29">
        <v>175000</v>
      </c>
      <c r="D21" s="30">
        <v>157750</v>
      </c>
      <c r="E21" s="30">
        <v>157750</v>
      </c>
      <c r="F21" s="31">
        <v>157750</v>
      </c>
    </row>
    <row r="22" spans="1:7" x14ac:dyDescent="0.25">
      <c r="A22" s="28" t="s">
        <v>44</v>
      </c>
      <c r="B22" s="29"/>
      <c r="C22" s="29"/>
      <c r="D22" s="30" t="s">
        <v>2</v>
      </c>
      <c r="E22" s="30">
        <v>216711</v>
      </c>
      <c r="F22" s="31">
        <v>732555</v>
      </c>
    </row>
    <row r="23" spans="1:7" x14ac:dyDescent="0.25">
      <c r="A23" s="28" t="s">
        <v>45</v>
      </c>
      <c r="B23" s="29">
        <v>1921027</v>
      </c>
      <c r="C23" s="29">
        <v>413800</v>
      </c>
      <c r="D23" s="30">
        <v>517476</v>
      </c>
      <c r="E23" s="30">
        <v>1373195</v>
      </c>
      <c r="F23" s="31">
        <v>393732</v>
      </c>
    </row>
    <row r="24" spans="1:7" x14ac:dyDescent="0.25">
      <c r="A24" s="28" t="s">
        <v>60</v>
      </c>
      <c r="B24" s="29">
        <v>993882</v>
      </c>
      <c r="C24" s="29">
        <f>36000+496938</f>
        <v>532938</v>
      </c>
      <c r="D24" s="30"/>
      <c r="E24" s="30"/>
      <c r="F24" s="31"/>
    </row>
    <row r="25" spans="1:7" x14ac:dyDescent="0.25">
      <c r="A25" s="28" t="s">
        <v>46</v>
      </c>
      <c r="B25" s="29">
        <v>3492108</v>
      </c>
      <c r="C25" s="29">
        <v>3376383</v>
      </c>
      <c r="D25" s="30">
        <v>2037734</v>
      </c>
      <c r="E25" s="30">
        <v>2264</v>
      </c>
      <c r="F25" s="31">
        <v>3410</v>
      </c>
    </row>
    <row r="26" spans="1:7" x14ac:dyDescent="0.25">
      <c r="A26" s="28" t="s">
        <v>47</v>
      </c>
      <c r="B26" s="29">
        <v>763396</v>
      </c>
      <c r="C26" s="29">
        <v>511288</v>
      </c>
      <c r="D26" s="30">
        <v>129372</v>
      </c>
      <c r="E26" s="30">
        <v>338457</v>
      </c>
      <c r="F26" s="31">
        <v>476201</v>
      </c>
    </row>
    <row r="27" spans="1:7" x14ac:dyDescent="0.25">
      <c r="A27" s="28" t="s">
        <v>48</v>
      </c>
      <c r="B27" s="29">
        <v>353817</v>
      </c>
      <c r="C27" s="29">
        <v>218465</v>
      </c>
      <c r="D27" s="30">
        <v>1108831</v>
      </c>
      <c r="E27" s="30">
        <v>623670</v>
      </c>
      <c r="F27" s="31">
        <v>1201056</v>
      </c>
    </row>
    <row r="28" spans="1:7" x14ac:dyDescent="0.25">
      <c r="A28" s="67" t="s">
        <v>73</v>
      </c>
      <c r="B28" s="33">
        <f>B15-B17</f>
        <v>59773367</v>
      </c>
      <c r="C28" s="33">
        <f t="shared" ref="C28:G28" si="3">C15-C17</f>
        <v>72111133</v>
      </c>
      <c r="D28" s="33">
        <f t="shared" si="3"/>
        <v>72412148</v>
      </c>
      <c r="E28" s="33">
        <f t="shared" si="3"/>
        <v>70523896</v>
      </c>
      <c r="F28" s="33">
        <f t="shared" si="3"/>
        <v>104903324</v>
      </c>
      <c r="G28" s="33">
        <f t="shared" si="3"/>
        <v>0</v>
      </c>
    </row>
    <row r="29" spans="1:7" x14ac:dyDescent="0.25">
      <c r="A29" s="62" t="s">
        <v>74</v>
      </c>
      <c r="B29" s="29">
        <f>B30+B31</f>
        <v>0</v>
      </c>
      <c r="C29" s="29">
        <f t="shared" ref="C29:F29" si="4">C30+C31</f>
        <v>0</v>
      </c>
      <c r="D29" s="29">
        <f t="shared" si="4"/>
        <v>16660329</v>
      </c>
      <c r="E29" s="29">
        <f t="shared" si="4"/>
        <v>16206528</v>
      </c>
      <c r="F29" s="29">
        <f t="shared" si="4"/>
        <v>26173393</v>
      </c>
    </row>
    <row r="30" spans="1:7" x14ac:dyDescent="0.25">
      <c r="A30" s="2" t="s">
        <v>87</v>
      </c>
      <c r="B30" s="29"/>
      <c r="C30" s="29"/>
      <c r="D30" s="30">
        <v>16660329</v>
      </c>
      <c r="E30" s="30">
        <v>16206528</v>
      </c>
      <c r="F30" s="31">
        <v>26173393</v>
      </c>
    </row>
    <row r="31" spans="1:7" x14ac:dyDescent="0.25">
      <c r="A31" s="2" t="s">
        <v>88</v>
      </c>
      <c r="B31" s="29"/>
      <c r="C31" s="29"/>
      <c r="D31" s="30"/>
      <c r="E31" s="30"/>
      <c r="F31" s="76"/>
    </row>
    <row r="32" spans="1:7" x14ac:dyDescent="0.25">
      <c r="A32" s="67" t="s">
        <v>75</v>
      </c>
      <c r="B32" s="33">
        <f>B28-B29</f>
        <v>59773367</v>
      </c>
      <c r="C32" s="33">
        <f t="shared" ref="C32:G32" si="5">C28-C29</f>
        <v>72111133</v>
      </c>
      <c r="D32" s="33">
        <f t="shared" si="5"/>
        <v>55751819</v>
      </c>
      <c r="E32" s="33">
        <f t="shared" si="5"/>
        <v>54317368</v>
      </c>
      <c r="F32" s="33">
        <f t="shared" si="5"/>
        <v>78729931</v>
      </c>
      <c r="G32" s="33">
        <f t="shared" si="5"/>
        <v>0</v>
      </c>
    </row>
    <row r="33" spans="1:7" x14ac:dyDescent="0.25">
      <c r="A33" s="74"/>
      <c r="B33" s="33"/>
      <c r="C33" s="33"/>
      <c r="D33" s="33"/>
      <c r="E33" s="33"/>
      <c r="F33" s="33"/>
    </row>
    <row r="34" spans="1:7" ht="15.75" thickBot="1" x14ac:dyDescent="0.3">
      <c r="A34" s="67" t="s">
        <v>76</v>
      </c>
      <c r="B34" s="34">
        <f>B32/('1'!B8/10)</f>
        <v>1.9722712045156758</v>
      </c>
      <c r="C34" s="34">
        <f>C32/('1'!C8/10)</f>
        <v>2.0690138256929291</v>
      </c>
      <c r="D34" s="34">
        <f>D32/('1'!D8/10)</f>
        <v>1.3909844519084438</v>
      </c>
      <c r="E34" s="34">
        <f>E32/('1'!E8/10)</f>
        <v>1.2099960047257179</v>
      </c>
      <c r="F34" s="34">
        <f>F32/('1'!F8/10)</f>
        <v>1.5943820956950876</v>
      </c>
      <c r="G34" s="34" t="e">
        <f>G32/('1'!G8/10)</f>
        <v>#DIV/0!</v>
      </c>
    </row>
    <row r="35" spans="1:7" ht="15.75" x14ac:dyDescent="0.25">
      <c r="A35" s="75" t="s">
        <v>77</v>
      </c>
      <c r="B35" s="35">
        <f>'1'!B50</f>
        <v>30306870</v>
      </c>
      <c r="C35" s="35">
        <f>'1'!C50</f>
        <v>34852900.5</v>
      </c>
      <c r="D35" s="35">
        <f>'1'!D50</f>
        <v>40080835.5</v>
      </c>
      <c r="E35" s="35">
        <f>'1'!E50</f>
        <v>44890535</v>
      </c>
      <c r="F35" s="35">
        <f>'1'!F50</f>
        <v>49379588</v>
      </c>
      <c r="G35" s="35">
        <f>'1'!G50</f>
        <v>0</v>
      </c>
    </row>
    <row r="36" spans="1:7" ht="15.75" x14ac:dyDescent="0.25">
      <c r="A36" s="14"/>
      <c r="B36" s="20"/>
      <c r="C36" s="20"/>
      <c r="D36" s="21"/>
      <c r="E36" s="21"/>
      <c r="F36" s="22"/>
    </row>
    <row r="37" spans="1:7" ht="15.75" x14ac:dyDescent="0.25">
      <c r="A37" s="10"/>
      <c r="B37" s="36"/>
      <c r="C37" s="36"/>
      <c r="D37" s="37"/>
      <c r="E37" s="37"/>
      <c r="F37" s="38"/>
    </row>
    <row r="38" spans="1:7" ht="15.75" x14ac:dyDescent="0.25">
      <c r="A38" s="10"/>
      <c r="B38" s="36"/>
      <c r="C38" s="36"/>
      <c r="D38" s="37"/>
      <c r="E38" s="37"/>
      <c r="F38" s="38"/>
    </row>
    <row r="39" spans="1:7" ht="15.75" x14ac:dyDescent="0.25">
      <c r="A39" s="14"/>
      <c r="B39" s="20"/>
      <c r="C39" s="20"/>
      <c r="D39" s="21"/>
      <c r="E39" s="21"/>
      <c r="F39" s="22"/>
    </row>
    <row r="40" spans="1:7" ht="16.5" thickBot="1" x14ac:dyDescent="0.3">
      <c r="A40" s="18"/>
      <c r="B40" s="23"/>
      <c r="C40" s="23"/>
      <c r="D40" s="19"/>
      <c r="E40" s="19"/>
      <c r="F40" s="19"/>
    </row>
    <row r="41" spans="1:7" ht="15.75" x14ac:dyDescent="0.25">
      <c r="A41" s="39"/>
      <c r="B41" s="40"/>
      <c r="C41" s="40"/>
      <c r="D41" s="41"/>
      <c r="E41" s="41"/>
      <c r="F41" s="42"/>
    </row>
    <row r="42" spans="1:7" ht="15.75" x14ac:dyDescent="0.25">
      <c r="A42" s="39"/>
      <c r="B42" s="40"/>
      <c r="C42" s="40"/>
      <c r="D42" s="43"/>
      <c r="E42" s="43"/>
      <c r="F42" s="42"/>
    </row>
    <row r="43" spans="1:7" ht="15.75" x14ac:dyDescent="0.25">
      <c r="A43" s="39"/>
      <c r="B43" s="40"/>
      <c r="C43" s="40"/>
      <c r="D43" s="43"/>
      <c r="E43" s="43"/>
      <c r="F43" s="42"/>
    </row>
    <row r="44" spans="1:7" ht="15.75" x14ac:dyDescent="0.25">
      <c r="A44" s="39"/>
      <c r="B44" s="40"/>
      <c r="C44" s="40"/>
      <c r="D44" s="41"/>
      <c r="E44" s="41"/>
      <c r="F44" s="42"/>
    </row>
    <row r="45" spans="1:7" ht="15.75" x14ac:dyDescent="0.25">
      <c r="A45" s="39"/>
      <c r="B45" s="40"/>
      <c r="C45" s="40"/>
      <c r="D45" s="43"/>
      <c r="E45" s="41"/>
      <c r="F45" s="44"/>
    </row>
    <row r="46" spans="1:7" ht="15.75" x14ac:dyDescent="0.25">
      <c r="A46" s="39"/>
      <c r="B46" s="40"/>
      <c r="C46" s="40"/>
      <c r="D46" s="43"/>
      <c r="E46" s="43"/>
      <c r="F46" s="44"/>
    </row>
    <row r="47" spans="1:7" ht="15.75" x14ac:dyDescent="0.25">
      <c r="A47" s="39"/>
      <c r="B47" s="40"/>
      <c r="C47" s="40"/>
      <c r="D47" s="43"/>
      <c r="E47" s="43"/>
      <c r="F47" s="42"/>
    </row>
    <row r="48" spans="1:7" ht="15.75" x14ac:dyDescent="0.25">
      <c r="A48" s="39"/>
      <c r="B48" s="40"/>
      <c r="C48" s="40"/>
      <c r="D48" s="41"/>
      <c r="E48" s="43"/>
      <c r="F48" s="44"/>
    </row>
    <row r="49" spans="1:6" ht="15.75" x14ac:dyDescent="0.25">
      <c r="A49" s="39"/>
      <c r="B49" s="40"/>
      <c r="C49" s="40"/>
      <c r="D49" s="43"/>
      <c r="E49" s="41"/>
      <c r="F49" s="44"/>
    </row>
    <row r="50" spans="1:6" ht="15.75" x14ac:dyDescent="0.25">
      <c r="A50" s="45"/>
      <c r="B50" s="46"/>
      <c r="C50" s="46"/>
      <c r="D50" s="47"/>
      <c r="E50" s="47"/>
      <c r="F50" s="48"/>
    </row>
    <row r="51" spans="1:6" ht="15.75" x14ac:dyDescent="0.25">
      <c r="A51" s="45"/>
      <c r="B51" s="46"/>
      <c r="C51" s="46"/>
      <c r="D51" s="47"/>
      <c r="E51" s="47"/>
      <c r="F51" s="48"/>
    </row>
    <row r="52" spans="1:6" ht="15.75" x14ac:dyDescent="0.25">
      <c r="A52" s="39"/>
      <c r="B52" s="40"/>
      <c r="C52" s="40"/>
      <c r="D52" s="43"/>
      <c r="E52" s="43"/>
      <c r="F52" s="42"/>
    </row>
    <row r="53" spans="1:6" ht="15.75" x14ac:dyDescent="0.25">
      <c r="A53" s="39"/>
      <c r="B53" s="40"/>
      <c r="C53" s="40"/>
      <c r="D53" s="43"/>
      <c r="E53" s="43"/>
      <c r="F53" s="42"/>
    </row>
    <row r="54" spans="1:6" ht="15.75" x14ac:dyDescent="0.25">
      <c r="A54" s="39"/>
      <c r="B54" s="40"/>
      <c r="C54" s="40"/>
      <c r="D54" s="43"/>
      <c r="E54" s="43"/>
      <c r="F54" s="42"/>
    </row>
    <row r="55" spans="1:6" ht="15.75" x14ac:dyDescent="0.25">
      <c r="A55" s="45"/>
      <c r="B55" s="46"/>
      <c r="C55" s="46"/>
      <c r="D55" s="41"/>
      <c r="E55" s="47"/>
      <c r="F55" s="48"/>
    </row>
    <row r="56" spans="1:6" ht="16.5" thickBot="1" x14ac:dyDescent="0.3">
      <c r="A56" s="39"/>
      <c r="B56" s="40"/>
      <c r="C56" s="40"/>
      <c r="D56" s="43"/>
      <c r="E56" s="43"/>
      <c r="F56" s="42"/>
    </row>
    <row r="57" spans="1:6" ht="16.5" thickBot="1" x14ac:dyDescent="0.3">
      <c r="A57" s="45"/>
      <c r="B57" s="46"/>
      <c r="C57" s="46"/>
      <c r="D57" s="49"/>
      <c r="E57" s="50"/>
      <c r="F57" s="51"/>
    </row>
    <row r="58" spans="1:6" ht="16.5" thickBot="1" x14ac:dyDescent="0.3">
      <c r="A58" s="52"/>
      <c r="B58" s="53"/>
      <c r="C58" s="53"/>
      <c r="D58" s="54"/>
      <c r="E58" s="54"/>
      <c r="F58" s="5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pane xSplit="1" ySplit="4" topLeftCell="E11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RowHeight="15" x14ac:dyDescent="0.25"/>
  <cols>
    <col min="1" max="1" width="50.85546875" style="1" customWidth="1"/>
    <col min="2" max="2" width="16.85546875" style="1" customWidth="1"/>
    <col min="3" max="3" width="19" style="1" customWidth="1"/>
    <col min="4" max="6" width="18.140625" style="1" bestFit="1" customWidth="1"/>
    <col min="7" max="16384" width="9.140625" style="1"/>
  </cols>
  <sheetData>
    <row r="1" spans="1:7" ht="18.75" x14ac:dyDescent="0.3">
      <c r="A1" s="3" t="s">
        <v>59</v>
      </c>
      <c r="B1" s="3"/>
      <c r="C1" s="3"/>
    </row>
    <row r="2" spans="1:7" ht="15.75" x14ac:dyDescent="0.25">
      <c r="A2" s="69" t="s">
        <v>78</v>
      </c>
    </row>
    <row r="3" spans="1:7" ht="15.75" thickBot="1" x14ac:dyDescent="0.3">
      <c r="A3" s="56" t="s">
        <v>62</v>
      </c>
    </row>
    <row r="4" spans="1:7" x14ac:dyDescent="0.25">
      <c r="A4" s="24"/>
      <c r="B4" s="25">
        <v>2013</v>
      </c>
      <c r="C4" s="25">
        <v>2014</v>
      </c>
      <c r="D4" s="26">
        <v>2015</v>
      </c>
      <c r="E4" s="26">
        <v>2016</v>
      </c>
      <c r="F4" s="27">
        <v>2017</v>
      </c>
      <c r="G4" s="1">
        <v>2018</v>
      </c>
    </row>
    <row r="5" spans="1:7" x14ac:dyDescent="0.25">
      <c r="A5" s="67" t="s">
        <v>79</v>
      </c>
      <c r="B5" s="70"/>
      <c r="C5" s="70"/>
      <c r="D5" s="71"/>
      <c r="E5" s="71"/>
      <c r="F5" s="72"/>
    </row>
    <row r="6" spans="1:7" x14ac:dyDescent="0.25">
      <c r="A6" s="28" t="s">
        <v>49</v>
      </c>
      <c r="B6" s="29">
        <v>-2255466</v>
      </c>
      <c r="C6" s="29">
        <v>-2401121</v>
      </c>
      <c r="D6" s="30">
        <v>-2093580</v>
      </c>
      <c r="E6" s="30">
        <v>-2196411</v>
      </c>
      <c r="F6" s="31">
        <v>-2472116</v>
      </c>
    </row>
    <row r="7" spans="1:7" x14ac:dyDescent="0.25">
      <c r="A7" s="28" t="s">
        <v>50</v>
      </c>
      <c r="B7" s="29">
        <v>33930435</v>
      </c>
      <c r="C7" s="29">
        <v>48706280</v>
      </c>
      <c r="D7" s="30">
        <v>83377488</v>
      </c>
      <c r="E7" s="30">
        <v>76000491</v>
      </c>
      <c r="F7" s="31">
        <v>52545786</v>
      </c>
    </row>
    <row r="8" spans="1:7" x14ac:dyDescent="0.25">
      <c r="A8" s="28" t="s">
        <v>51</v>
      </c>
      <c r="B8" s="29">
        <v>-2471381</v>
      </c>
      <c r="C8" s="29">
        <v>-3189339</v>
      </c>
      <c r="D8" s="30">
        <v>-14858585</v>
      </c>
      <c r="E8" s="30">
        <v>-24374579</v>
      </c>
      <c r="F8" s="31">
        <v>-21497447</v>
      </c>
    </row>
    <row r="9" spans="1:7" x14ac:dyDescent="0.25">
      <c r="A9" s="28" t="s">
        <v>52</v>
      </c>
      <c r="B9" s="29">
        <v>-25260103</v>
      </c>
      <c r="C9" s="29">
        <v>-19118018</v>
      </c>
      <c r="D9" s="30">
        <v>-38650726</v>
      </c>
      <c r="E9" s="30">
        <v>-29077456</v>
      </c>
      <c r="F9" s="31">
        <v>-21799837</v>
      </c>
    </row>
    <row r="10" spans="1:7" x14ac:dyDescent="0.25">
      <c r="A10" s="32"/>
      <c r="B10" s="33">
        <f>SUM(B6:B9)</f>
        <v>3943485</v>
      </c>
      <c r="C10" s="33">
        <f t="shared" ref="C10:G10" si="0">SUM(C6:C9)</f>
        <v>23997802</v>
      </c>
      <c r="D10" s="33">
        <f t="shared" si="0"/>
        <v>27774597</v>
      </c>
      <c r="E10" s="33">
        <f t="shared" si="0"/>
        <v>20352045</v>
      </c>
      <c r="F10" s="33">
        <f t="shared" si="0"/>
        <v>6776386</v>
      </c>
      <c r="G10" s="33">
        <f t="shared" si="0"/>
        <v>0</v>
      </c>
    </row>
    <row r="11" spans="1:7" x14ac:dyDescent="0.25">
      <c r="A11" s="67" t="s">
        <v>80</v>
      </c>
      <c r="B11" s="33"/>
      <c r="C11" s="33"/>
      <c r="D11" s="33"/>
      <c r="E11" s="33"/>
      <c r="F11" s="33"/>
    </row>
    <row r="12" spans="1:7" x14ac:dyDescent="0.25">
      <c r="A12" s="28" t="s">
        <v>53</v>
      </c>
      <c r="B12" s="29">
        <v>183623553</v>
      </c>
      <c r="C12" s="29"/>
      <c r="D12" s="30" t="s">
        <v>2</v>
      </c>
      <c r="E12" s="30">
        <v>-5000</v>
      </c>
      <c r="F12" s="31">
        <v>-12600</v>
      </c>
    </row>
    <row r="13" spans="1:7" x14ac:dyDescent="0.25">
      <c r="A13" s="28" t="s">
        <v>54</v>
      </c>
      <c r="B13" s="29">
        <v>-11000</v>
      </c>
      <c r="C13" s="29">
        <v>-7793060</v>
      </c>
      <c r="D13" s="30" t="s">
        <v>2</v>
      </c>
      <c r="E13" s="30" t="s">
        <v>2</v>
      </c>
      <c r="F13" s="31">
        <v>28770820</v>
      </c>
    </row>
    <row r="14" spans="1:7" x14ac:dyDescent="0.25">
      <c r="A14" s="28" t="s">
        <v>55</v>
      </c>
      <c r="B14" s="29">
        <v>35862000</v>
      </c>
      <c r="C14" s="29">
        <v>7520702</v>
      </c>
      <c r="D14" s="30">
        <v>10390217</v>
      </c>
      <c r="E14" s="30">
        <v>43054636</v>
      </c>
      <c r="F14" s="31">
        <v>230939008</v>
      </c>
    </row>
    <row r="15" spans="1:7" x14ac:dyDescent="0.25">
      <c r="A15" s="28" t="s">
        <v>56</v>
      </c>
      <c r="B15" s="29">
        <v>-100380</v>
      </c>
      <c r="C15" s="29"/>
      <c r="D15" s="30" t="s">
        <v>2</v>
      </c>
      <c r="E15" s="30">
        <v>-30000000</v>
      </c>
      <c r="F15" s="31" t="s">
        <v>2</v>
      </c>
    </row>
    <row r="16" spans="1:7" x14ac:dyDescent="0.25">
      <c r="A16" s="28" t="s">
        <v>57</v>
      </c>
      <c r="B16" s="29">
        <v>-10024600</v>
      </c>
      <c r="C16" s="29">
        <v>-33721100</v>
      </c>
      <c r="D16" s="30">
        <v>-34558118</v>
      </c>
      <c r="E16" s="30">
        <v>-54390000</v>
      </c>
      <c r="F16" s="31" t="s">
        <v>2</v>
      </c>
    </row>
    <row r="17" spans="1:8" x14ac:dyDescent="0.25">
      <c r="A17" s="32"/>
      <c r="B17" s="33">
        <f>SUM(B12:B16)</f>
        <v>209349573</v>
      </c>
      <c r="C17" s="33">
        <f t="shared" ref="C17:G17" si="1">SUM(C12:C16)</f>
        <v>-33993458</v>
      </c>
      <c r="D17" s="33">
        <f t="shared" si="1"/>
        <v>-24167901</v>
      </c>
      <c r="E17" s="33">
        <f t="shared" si="1"/>
        <v>-41340364</v>
      </c>
      <c r="F17" s="33">
        <f t="shared" si="1"/>
        <v>259697228</v>
      </c>
      <c r="G17" s="33">
        <f t="shared" si="1"/>
        <v>0</v>
      </c>
    </row>
    <row r="18" spans="1:8" x14ac:dyDescent="0.25">
      <c r="A18" s="67" t="s">
        <v>81</v>
      </c>
      <c r="B18" s="33"/>
      <c r="C18" s="33"/>
      <c r="D18" s="33"/>
      <c r="E18" s="33"/>
      <c r="F18" s="33"/>
    </row>
    <row r="19" spans="1:8" x14ac:dyDescent="0.25">
      <c r="A19" s="28" t="s">
        <v>58</v>
      </c>
      <c r="B19" s="29"/>
      <c r="C19" s="29"/>
      <c r="D19" s="30"/>
      <c r="E19" s="30">
        <v>27128252</v>
      </c>
      <c r="F19" s="31">
        <v>-15808521</v>
      </c>
    </row>
    <row r="20" spans="1:8" x14ac:dyDescent="0.25">
      <c r="A20" s="32"/>
      <c r="B20" s="33">
        <f t="shared" ref="B20:E20" si="2">B19</f>
        <v>0</v>
      </c>
      <c r="C20" s="33">
        <f t="shared" si="2"/>
        <v>0</v>
      </c>
      <c r="D20" s="33">
        <f t="shared" si="2"/>
        <v>0</v>
      </c>
      <c r="E20" s="33">
        <f t="shared" si="2"/>
        <v>27128252</v>
      </c>
      <c r="F20" s="33">
        <f t="shared" ref="F20:G20" si="3">F19</f>
        <v>-15808521</v>
      </c>
      <c r="G20" s="33">
        <f t="shared" si="3"/>
        <v>0</v>
      </c>
      <c r="H20" s="33"/>
    </row>
    <row r="21" spans="1:8" x14ac:dyDescent="0.25">
      <c r="A21" s="56" t="s">
        <v>82</v>
      </c>
      <c r="B21" s="33">
        <f>B20+B17+B10</f>
        <v>213293058</v>
      </c>
      <c r="C21" s="33">
        <f t="shared" ref="C21:G21" si="4">C20+C17+C10</f>
        <v>-9995656</v>
      </c>
      <c r="D21" s="33">
        <f t="shared" si="4"/>
        <v>3606696</v>
      </c>
      <c r="E21" s="33">
        <f t="shared" si="4"/>
        <v>6139933</v>
      </c>
      <c r="F21" s="33">
        <f t="shared" si="4"/>
        <v>250665093</v>
      </c>
      <c r="G21" s="33">
        <f t="shared" si="4"/>
        <v>0</v>
      </c>
    </row>
    <row r="22" spans="1:8" x14ac:dyDescent="0.25">
      <c r="A22" s="75" t="s">
        <v>83</v>
      </c>
      <c r="B22" s="29">
        <v>69632368</v>
      </c>
      <c r="C22" s="29">
        <v>282925426</v>
      </c>
      <c r="D22" s="30">
        <v>272929770</v>
      </c>
      <c r="E22" s="30">
        <v>276536466</v>
      </c>
      <c r="F22" s="31">
        <v>282676399</v>
      </c>
    </row>
    <row r="23" spans="1:8" x14ac:dyDescent="0.25">
      <c r="A23" s="67" t="s">
        <v>84</v>
      </c>
      <c r="B23" s="33">
        <f>B21+B22</f>
        <v>282925426</v>
      </c>
      <c r="C23" s="33">
        <f t="shared" ref="C23:G23" si="5">C21+C22</f>
        <v>272929770</v>
      </c>
      <c r="D23" s="33">
        <f t="shared" si="5"/>
        <v>276536466</v>
      </c>
      <c r="E23" s="33">
        <f t="shared" si="5"/>
        <v>282676399</v>
      </c>
      <c r="F23" s="33">
        <f t="shared" si="5"/>
        <v>533341492</v>
      </c>
      <c r="G23" s="33">
        <f t="shared" si="5"/>
        <v>0</v>
      </c>
    </row>
    <row r="24" spans="1:8" x14ac:dyDescent="0.25">
      <c r="A24" s="74"/>
      <c r="B24" s="33"/>
      <c r="C24" s="33"/>
      <c r="D24" s="33"/>
      <c r="E24" s="33"/>
      <c r="F24" s="33"/>
    </row>
    <row r="25" spans="1:8" ht="15.75" thickBot="1" x14ac:dyDescent="0.3">
      <c r="A25" s="67" t="s">
        <v>85</v>
      </c>
      <c r="B25" s="34">
        <f>B10/('1'!B8/10)</f>
        <v>0.13011851768262445</v>
      </c>
      <c r="C25" s="34">
        <f>C10/('1'!C8/10)</f>
        <v>0.6885453335512205</v>
      </c>
      <c r="D25" s="34">
        <f>D10/('1'!D8/10)</f>
        <v>0.69296452166023337</v>
      </c>
      <c r="E25" s="34">
        <f>E10/('1'!E8/10)</f>
        <v>0.4533705156331953</v>
      </c>
      <c r="F25" s="34">
        <f>F10/('1'!F8/10)</f>
        <v>0.13723050909213744</v>
      </c>
      <c r="G25" s="34" t="e">
        <f>G10/('1'!G8/10)</f>
        <v>#DIV/0!</v>
      </c>
    </row>
    <row r="26" spans="1:8" ht="15.75" x14ac:dyDescent="0.25">
      <c r="A26" s="67" t="s">
        <v>86</v>
      </c>
      <c r="B26" s="20">
        <f>'1'!B50</f>
        <v>30306870</v>
      </c>
      <c r="C26" s="20">
        <f>'1'!C50</f>
        <v>34852900.5</v>
      </c>
      <c r="D26" s="20">
        <f>'1'!D50</f>
        <v>40080835.5</v>
      </c>
      <c r="E26" s="20">
        <f>'1'!E50</f>
        <v>44890535</v>
      </c>
      <c r="F26" s="20">
        <f>'1'!F50</f>
        <v>49379588</v>
      </c>
      <c r="G26" s="20">
        <f>'1'!G50</f>
        <v>0</v>
      </c>
    </row>
    <row r="27" spans="1:8" ht="15.75" x14ac:dyDescent="0.25">
      <c r="A27" s="10"/>
      <c r="B27" s="36"/>
      <c r="C27" s="36"/>
      <c r="D27" s="37"/>
      <c r="E27" s="37"/>
      <c r="F27" s="38"/>
    </row>
    <row r="28" spans="1:8" ht="15.75" x14ac:dyDescent="0.25">
      <c r="A28" s="14"/>
      <c r="B28" s="20"/>
      <c r="C28" s="20"/>
      <c r="D28" s="21"/>
      <c r="E28" s="21"/>
      <c r="F28" s="22"/>
    </row>
    <row r="29" spans="1:8" ht="15.75" x14ac:dyDescent="0.25">
      <c r="A29" s="14"/>
      <c r="B29" s="20"/>
      <c r="C29" s="20"/>
      <c r="D29" s="21"/>
      <c r="E29" s="21"/>
      <c r="F29" s="22"/>
    </row>
    <row r="30" spans="1:8" ht="15.75" x14ac:dyDescent="0.25">
      <c r="A30" s="10"/>
      <c r="B30" s="36"/>
      <c r="C30" s="36"/>
      <c r="D30" s="37"/>
      <c r="E30" s="37"/>
      <c r="F30" s="38"/>
    </row>
    <row r="31" spans="1:8" ht="15.75" x14ac:dyDescent="0.25">
      <c r="A31" s="14"/>
      <c r="B31" s="20"/>
      <c r="C31" s="20"/>
      <c r="D31" s="21"/>
      <c r="E31" s="21"/>
      <c r="F31" s="22"/>
    </row>
    <row r="32" spans="1:8" ht="16.5" thickBot="1" x14ac:dyDescent="0.3">
      <c r="A32" s="18"/>
      <c r="B32" s="23"/>
      <c r="C32" s="23"/>
      <c r="D32" s="19"/>
      <c r="E32" s="19"/>
      <c r="F32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2020-04-12T05:58:58Z</dcterms:modified>
</cp:coreProperties>
</file>