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3" l="1"/>
  <c r="I32" i="3"/>
  <c r="I23" i="3"/>
  <c r="I12" i="3"/>
  <c r="I38" i="3" s="1"/>
  <c r="I33" i="2"/>
  <c r="I26" i="2"/>
  <c r="I9" i="2"/>
  <c r="I7" i="2"/>
  <c r="I13" i="2" s="1"/>
  <c r="I20" i="2" s="1"/>
  <c r="I24" i="2" s="1"/>
  <c r="I30" i="2" s="1"/>
  <c r="I32" i="2" s="1"/>
  <c r="I53" i="1"/>
  <c r="I45" i="1"/>
  <c r="I52" i="1" s="1"/>
  <c r="I27" i="1"/>
  <c r="I15" i="1"/>
  <c r="I23" i="1" s="1"/>
  <c r="I6" i="1"/>
  <c r="H7" i="2"/>
  <c r="I34" i="3" l="1"/>
  <c r="I36" i="3" s="1"/>
  <c r="C39" i="3"/>
  <c r="D39" i="3"/>
  <c r="E39" i="3"/>
  <c r="F39" i="3"/>
  <c r="G39" i="3"/>
  <c r="H39" i="3"/>
  <c r="B39" i="3"/>
  <c r="C33" i="2"/>
  <c r="D33" i="2"/>
  <c r="E33" i="2"/>
  <c r="F33" i="2"/>
  <c r="G33" i="2"/>
  <c r="H33" i="2"/>
  <c r="B33" i="2"/>
  <c r="C53" i="1"/>
  <c r="D53" i="1"/>
  <c r="E53" i="1"/>
  <c r="F53" i="1"/>
  <c r="G53" i="1"/>
  <c r="H53" i="1"/>
  <c r="B53" i="1"/>
  <c r="H32" i="1" l="1"/>
  <c r="I32" i="1"/>
  <c r="I43" i="1" s="1"/>
  <c r="I50" i="1" s="1"/>
  <c r="G32" i="1"/>
  <c r="B9" i="2"/>
  <c r="C9" i="2"/>
  <c r="D9" i="2"/>
  <c r="F9" i="2"/>
  <c r="G9" i="2"/>
  <c r="H9" i="2"/>
  <c r="E9" i="2"/>
  <c r="H26" i="2"/>
  <c r="H12" i="3"/>
  <c r="H38" i="3" s="1"/>
  <c r="H23" i="3"/>
  <c r="H32" i="3"/>
  <c r="C32" i="3"/>
  <c r="D32" i="3"/>
  <c r="E32" i="3"/>
  <c r="F32" i="3"/>
  <c r="G32" i="3"/>
  <c r="B32" i="3"/>
  <c r="C23" i="3"/>
  <c r="D23" i="3"/>
  <c r="E23" i="3"/>
  <c r="F23" i="3"/>
  <c r="G23" i="3"/>
  <c r="B23" i="3"/>
  <c r="C12" i="3"/>
  <c r="D12" i="3"/>
  <c r="D38" i="3" s="1"/>
  <c r="E12" i="3"/>
  <c r="E38" i="3" s="1"/>
  <c r="F12" i="3"/>
  <c r="G12" i="3"/>
  <c r="G38" i="3" s="1"/>
  <c r="B12" i="3"/>
  <c r="B38" i="3" s="1"/>
  <c r="G26" i="2"/>
  <c r="C26" i="2"/>
  <c r="D26" i="2"/>
  <c r="E26" i="2"/>
  <c r="F26" i="2"/>
  <c r="B26" i="2"/>
  <c r="C7" i="2"/>
  <c r="D7" i="2"/>
  <c r="E7" i="2"/>
  <c r="E13" i="2" s="1"/>
  <c r="F7" i="2"/>
  <c r="G7" i="2"/>
  <c r="B7" i="2"/>
  <c r="C32" i="1"/>
  <c r="D32" i="1"/>
  <c r="E32" i="1"/>
  <c r="F32" i="1"/>
  <c r="B32" i="1"/>
  <c r="C27" i="1"/>
  <c r="D27" i="1"/>
  <c r="E27" i="1"/>
  <c r="F27" i="1"/>
  <c r="G27" i="1"/>
  <c r="H27" i="1"/>
  <c r="B27" i="1"/>
  <c r="C45" i="1"/>
  <c r="D45" i="1"/>
  <c r="E45" i="1"/>
  <c r="F45" i="1"/>
  <c r="G45" i="1"/>
  <c r="H45" i="1"/>
  <c r="B45" i="1"/>
  <c r="C15" i="1"/>
  <c r="D15" i="1"/>
  <c r="E15" i="1"/>
  <c r="F15" i="1"/>
  <c r="G15" i="1"/>
  <c r="G8" i="4" s="1"/>
  <c r="H15" i="1"/>
  <c r="B15" i="1"/>
  <c r="B8" i="4" s="1"/>
  <c r="C6" i="1"/>
  <c r="D6" i="1"/>
  <c r="E6" i="1"/>
  <c r="F6" i="1"/>
  <c r="G6" i="1"/>
  <c r="H6" i="1"/>
  <c r="B6" i="1"/>
  <c r="C43" i="1" l="1"/>
  <c r="D13" i="2"/>
  <c r="D10" i="4" s="1"/>
  <c r="C34" i="3"/>
  <c r="C36" i="3" s="1"/>
  <c r="E34" i="3"/>
  <c r="E36" i="3" s="1"/>
  <c r="H34" i="3"/>
  <c r="H36" i="3" s="1"/>
  <c r="F34" i="3"/>
  <c r="F36" i="3" s="1"/>
  <c r="H13" i="2"/>
  <c r="H20" i="2" s="1"/>
  <c r="H24" i="2" s="1"/>
  <c r="H30" i="2" s="1"/>
  <c r="H6" i="4" s="1"/>
  <c r="B13" i="2"/>
  <c r="B20" i="2" s="1"/>
  <c r="B24" i="2" s="1"/>
  <c r="B30" i="2" s="1"/>
  <c r="C13" i="2"/>
  <c r="C10" i="4" s="1"/>
  <c r="D23" i="1"/>
  <c r="C8" i="4"/>
  <c r="H23" i="1"/>
  <c r="F8" i="4"/>
  <c r="H8" i="4"/>
  <c r="E8" i="4"/>
  <c r="E43" i="1"/>
  <c r="E50" i="1" s="1"/>
  <c r="F43" i="1"/>
  <c r="F50" i="1" s="1"/>
  <c r="C38" i="3"/>
  <c r="C20" i="2"/>
  <c r="C24" i="2" s="1"/>
  <c r="C30" i="2" s="1"/>
  <c r="C9" i="4" s="1"/>
  <c r="F13" i="2"/>
  <c r="F10" i="4" s="1"/>
  <c r="E20" i="2"/>
  <c r="E24" i="2" s="1"/>
  <c r="E30" i="2" s="1"/>
  <c r="E11" i="4" s="1"/>
  <c r="E10" i="4"/>
  <c r="B23" i="1"/>
  <c r="C23" i="1"/>
  <c r="D8" i="4"/>
  <c r="E52" i="1"/>
  <c r="E7" i="4"/>
  <c r="H52" i="1"/>
  <c r="H7" i="4"/>
  <c r="D52" i="1"/>
  <c r="D7" i="4"/>
  <c r="F52" i="1"/>
  <c r="F7" i="4"/>
  <c r="E23" i="1"/>
  <c r="B52" i="1"/>
  <c r="B7" i="4"/>
  <c r="G7" i="4"/>
  <c r="C52" i="1"/>
  <c r="C7" i="4"/>
  <c r="D34" i="3"/>
  <c r="D36" i="3" s="1"/>
  <c r="F38" i="3"/>
  <c r="D20" i="2"/>
  <c r="D24" i="2" s="1"/>
  <c r="D30" i="2" s="1"/>
  <c r="D43" i="1"/>
  <c r="D50" i="1" s="1"/>
  <c r="B34" i="3"/>
  <c r="B36" i="3" s="1"/>
  <c r="F23" i="1"/>
  <c r="G34" i="3"/>
  <c r="G36" i="3" s="1"/>
  <c r="G13" i="2"/>
  <c r="G10" i="4" s="1"/>
  <c r="G43" i="1"/>
  <c r="G50" i="1" s="1"/>
  <c r="H43" i="1"/>
  <c r="H50" i="1" s="1"/>
  <c r="G52" i="1"/>
  <c r="G23" i="1"/>
  <c r="C50" i="1"/>
  <c r="B6" i="4" l="1"/>
  <c r="B11" i="4"/>
  <c r="B10" i="4"/>
  <c r="H10" i="4"/>
  <c r="B5" i="4"/>
  <c r="C11" i="4"/>
  <c r="C6" i="4"/>
  <c r="C32" i="2"/>
  <c r="F20" i="2"/>
  <c r="F24" i="2" s="1"/>
  <c r="F30" i="2" s="1"/>
  <c r="F5" i="4" s="1"/>
  <c r="D32" i="2"/>
  <c r="D9" i="4"/>
  <c r="H11" i="4"/>
  <c r="E6" i="4"/>
  <c r="B32" i="2"/>
  <c r="B9" i="4"/>
  <c r="H32" i="2"/>
  <c r="H9" i="4"/>
  <c r="E5" i="4"/>
  <c r="D11" i="4"/>
  <c r="C5" i="4"/>
  <c r="D5" i="4"/>
  <c r="E32" i="2"/>
  <c r="E9" i="4"/>
  <c r="D6" i="4"/>
  <c r="H5" i="4"/>
  <c r="G20" i="2"/>
  <c r="G24" i="2" s="1"/>
  <c r="G30" i="2" s="1"/>
  <c r="G5" i="4" s="1"/>
  <c r="B43" i="1"/>
  <c r="B50" i="1" s="1"/>
  <c r="F32" i="2" l="1"/>
  <c r="F11" i="4"/>
  <c r="F6" i="4"/>
  <c r="F9" i="4"/>
  <c r="G32" i="2"/>
  <c r="G9" i="4"/>
  <c r="G6" i="4"/>
  <c r="G11" i="4"/>
</calcChain>
</file>

<file path=xl/sharedStrings.xml><?xml version="1.0" encoding="utf-8"?>
<sst xmlns="http://schemas.openxmlformats.org/spreadsheetml/2006/main" count="110" uniqueCount="100">
  <si>
    <t>ASSETS</t>
  </si>
  <si>
    <t>NON CURRENT ASSETS</t>
  </si>
  <si>
    <t>Cash and Cash Equivalents</t>
  </si>
  <si>
    <t>TOTAL SHAREHOLDERS' EQUITY &amp; LIABILITIES</t>
  </si>
  <si>
    <t>Gross Profit</t>
  </si>
  <si>
    <t>Operating Profit</t>
  </si>
  <si>
    <t>Cost of goods sold</t>
  </si>
  <si>
    <t xml:space="preserve">Acquisition of Fixed Assets </t>
  </si>
  <si>
    <t>Advances,  Deposits and Prepayments</t>
  </si>
  <si>
    <t>Share Capital</t>
  </si>
  <si>
    <t>Property,Plant  and  Equipment</t>
  </si>
  <si>
    <t>Capital Work in Progress</t>
  </si>
  <si>
    <t>Financial Expenses</t>
  </si>
  <si>
    <t>Deferred Tax Liabilities</t>
  </si>
  <si>
    <t>Selling and Distribution Expenses</t>
  </si>
  <si>
    <t>Administrative Expenses</t>
  </si>
  <si>
    <t>Income Tax Expenses</t>
  </si>
  <si>
    <t>Deferred Tax Expenses</t>
  </si>
  <si>
    <t>Miscellaneous Assets</t>
  </si>
  <si>
    <t>Investment</t>
  </si>
  <si>
    <t>Sundry Creditors</t>
  </si>
  <si>
    <t>Advance Income Tax</t>
  </si>
  <si>
    <t>Share Premium</t>
  </si>
  <si>
    <t>Revaluation Surplus</t>
  </si>
  <si>
    <t>Reserve &amp; Surplus</t>
  </si>
  <si>
    <t>Bank Loans, Cash Crdit &amp; Overdraft</t>
  </si>
  <si>
    <t>Liabilities for Expenses</t>
  </si>
  <si>
    <t>Liabilities for Goods Supplied</t>
  </si>
  <si>
    <t>Liabilities for Other Expenses</t>
  </si>
  <si>
    <t>Provision for Income Tax</t>
  </si>
  <si>
    <t>Non Operating Income</t>
  </si>
  <si>
    <t>Contribution to WPPF</t>
  </si>
  <si>
    <t>Cash Received from Customers</t>
  </si>
  <si>
    <t>Payment to Supplier and Employees</t>
  </si>
  <si>
    <t>Income Tax Paid / Deducted at Source</t>
  </si>
  <si>
    <t>Bank Interest &amp; Charges Paid</t>
  </si>
  <si>
    <t>VAT Paid</t>
  </si>
  <si>
    <t>Investment in CDBL</t>
  </si>
  <si>
    <t>Received of Agrani Bank Loan</t>
  </si>
  <si>
    <t>Repayment Secured Loan &amp; Interest</t>
  </si>
  <si>
    <t>Dividend Paid</t>
  </si>
  <si>
    <t>Distribution Service Charges</t>
  </si>
  <si>
    <t>Received from Other Income</t>
  </si>
  <si>
    <t>Proceed from Sale of Vehicles</t>
  </si>
  <si>
    <t>Term Loan</t>
  </si>
  <si>
    <t>Advance Paid to PPE</t>
  </si>
  <si>
    <t>Intangible Assets</t>
  </si>
  <si>
    <t>Other Assets</t>
  </si>
  <si>
    <t>Advances, Deposits and Prepayments</t>
  </si>
  <si>
    <t>Trade and Other receivables</t>
  </si>
  <si>
    <t>Accounts and other Payables</t>
  </si>
  <si>
    <t>Short Term Loan &amp; bank Overdraft</t>
  </si>
  <si>
    <t>Current Portion of Long Term Loan</t>
  </si>
  <si>
    <t>Accruals and Provisions</t>
  </si>
  <si>
    <t>Income from Sale of Fixed Assets</t>
  </si>
  <si>
    <t>Income from Dividend</t>
  </si>
  <si>
    <t>Acquisition of CWIP</t>
  </si>
  <si>
    <t>Dividends Received</t>
  </si>
  <si>
    <t>Intangibles</t>
  </si>
  <si>
    <t xml:space="preserve">Short Term Loan And Bank OD Received </t>
  </si>
  <si>
    <t>Term Loan Refund</t>
  </si>
  <si>
    <t>Debt to Equity</t>
  </si>
  <si>
    <t>Current Ratio</t>
  </si>
  <si>
    <t>Net Margin</t>
  </si>
  <si>
    <t>Operating Margin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</si>
  <si>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</si>
  <si>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</si>
  <si>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</si>
  <si>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</si>
  <si>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</si>
  <si>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</si>
  <si>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</si>
  <si>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</si>
  <si>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</si>
  <si>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Quasem Industries Limited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</si>
  <si>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</si>
  <si>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</si>
  <si>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</si>
  <si>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</si>
  <si>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</si>
  <si>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</si>
  <si>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</si>
  <si>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</si>
  <si>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</si>
  <si>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</si>
  <si>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</si>
  <si>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</si>
  <si>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</si>
  <si>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</si>
  <si>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</si>
  <si>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</si>
  <si>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</si>
  <si>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</si>
  <si>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</si>
  <si>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</si>
  <si>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</si>
  <si>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</si>
  <si>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Return on Invested Capital (ROIC)</t>
  </si>
  <si>
    <t>Lease Liability</t>
  </si>
  <si>
    <t>Current portion of Lease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</si>
</sst>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.00_);_(* \(#,##0.00\);_(* &quot;-&quot;_);_(@_)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41" fontId="0" fillId="0" borderId="1" xfId="0" applyNumberFormat="1" applyBorder="1"/>
    <xf numFmtId="41" fontId="1" fillId="0" borderId="4" xfId="0" applyNumberFormat="1" applyFont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4" fontId="1" fillId="0" borderId="3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165" fontId="0" fillId="0" borderId="0" xfId="1" applyNumberFormat="1" applyFont="1"/>
    <xf numFmtId="166" fontId="0" fillId="0" borderId="0" xfId="0" applyNumberFormat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41" fontId="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4"/>
  <sheetViews>
    <sheetView workbookViewId="0">
      <pane xSplit="1" ySplit="4" topLeftCell="B38" activePane="bottomRight" state="frozen"/>
      <selection pane="topRight" activeCell="B1" sqref="B1"/>
      <selection pane="bottomLeft" activeCell="A6" sqref="A6"/>
      <selection pane="bottomRight" activeCell="J51" sqref="J51"/>
    </sheetView>
  </sheetViews>
  <sheetFormatPr defaultRowHeight="15" x14ac:dyDescent="0.25"/>
  <cols>
    <col min="1" max="1" width="37.85546875" style="1" customWidth="1"/>
    <col min="2" max="2" width="14.42578125" style="1" bestFit="1" customWidth="1"/>
    <col min="3" max="9" width="14.28515625" style="1" bestFit="1" customWidth="1"/>
    <col min="10" max="16384" width="9.140625" style="1"/>
  </cols>
  <sheetData>
    <row r="1" spans="1:9" x14ac:dyDescent="0.25">
      <c r="A1" s="17" t="s">
        <v>74</v>
      </c>
    </row>
    <row r="2" spans="1:9" x14ac:dyDescent="0.25">
      <c r="A2" s="17" t="s">
        <v>65</v>
      </c>
    </row>
    <row r="3" spans="1:9" x14ac:dyDescent="0.25">
      <c r="A3" t="s">
        <v>66</v>
      </c>
    </row>
    <row r="4" spans="1:9" customFormat="1" x14ac:dyDescent="0.25">
      <c r="B4" s="18">
        <v>2012</v>
      </c>
      <c r="C4" s="18">
        <v>2013</v>
      </c>
      <c r="D4" s="18">
        <v>2014</v>
      </c>
      <c r="E4" s="18">
        <v>2015</v>
      </c>
      <c r="F4" s="18">
        <v>2016</v>
      </c>
      <c r="G4" s="18">
        <v>2017</v>
      </c>
      <c r="H4" s="18">
        <v>2018</v>
      </c>
      <c r="I4" s="18">
        <v>2019</v>
      </c>
    </row>
    <row r="5" spans="1:9" x14ac:dyDescent="0.25">
      <c r="A5" s="19" t="s">
        <v>0</v>
      </c>
    </row>
    <row r="6" spans="1:9" x14ac:dyDescent="0.25">
      <c r="A6" s="20" t="s">
        <v>1</v>
      </c>
      <c r="B6" s="2">
        <f t="shared" ref="B6:I6" si="0">SUM(B7:B13)</f>
        <v>1740499010</v>
      </c>
      <c r="C6" s="2">
        <f t="shared" si="0"/>
        <v>1729031732</v>
      </c>
      <c r="D6" s="2">
        <f t="shared" si="0"/>
        <v>1765311792</v>
      </c>
      <c r="E6" s="2">
        <f t="shared" si="0"/>
        <v>1808762945</v>
      </c>
      <c r="F6" s="2">
        <f t="shared" si="0"/>
        <v>1903421505</v>
      </c>
      <c r="G6" s="2">
        <f t="shared" si="0"/>
        <v>1990969679</v>
      </c>
      <c r="H6" s="2">
        <f t="shared" si="0"/>
        <v>2070190733</v>
      </c>
      <c r="I6" s="2">
        <f t="shared" si="0"/>
        <v>2254589035</v>
      </c>
    </row>
    <row r="7" spans="1:9" x14ac:dyDescent="0.25">
      <c r="A7" s="1" t="s">
        <v>10</v>
      </c>
      <c r="B7" s="1">
        <v>1617632514</v>
      </c>
      <c r="C7" s="1">
        <v>1670441409</v>
      </c>
      <c r="D7" s="1">
        <v>1638134200</v>
      </c>
      <c r="E7" s="1">
        <v>1676777275</v>
      </c>
      <c r="F7" s="3">
        <v>1786097097</v>
      </c>
      <c r="G7" s="1">
        <v>1831101916</v>
      </c>
      <c r="H7" s="1">
        <v>1936226055</v>
      </c>
      <c r="I7" s="1">
        <v>2193444556</v>
      </c>
    </row>
    <row r="8" spans="1:9" x14ac:dyDescent="0.25">
      <c r="A8" s="1" t="s">
        <v>11</v>
      </c>
      <c r="B8" s="1">
        <v>102901108</v>
      </c>
      <c r="C8" s="1">
        <v>38759664</v>
      </c>
      <c r="D8" s="1">
        <v>107468289</v>
      </c>
      <c r="E8" s="1">
        <v>112385487</v>
      </c>
      <c r="F8" s="3">
        <v>97822432</v>
      </c>
      <c r="G8" s="1">
        <v>123482148</v>
      </c>
      <c r="H8" s="1">
        <v>105515253</v>
      </c>
      <c r="I8" s="1">
        <v>38173942</v>
      </c>
    </row>
    <row r="9" spans="1:9" x14ac:dyDescent="0.25">
      <c r="A9" s="1" t="s">
        <v>18</v>
      </c>
      <c r="B9" s="1">
        <v>3448044</v>
      </c>
      <c r="C9" s="1">
        <v>3313315</v>
      </c>
      <c r="D9" s="1">
        <v>3191959</v>
      </c>
      <c r="E9" s="1">
        <v>3082839</v>
      </c>
      <c r="F9" s="3">
        <v>16517344</v>
      </c>
    </row>
    <row r="10" spans="1:9" x14ac:dyDescent="0.25">
      <c r="A10" s="1" t="s">
        <v>46</v>
      </c>
      <c r="F10" s="3"/>
      <c r="G10" s="1">
        <v>0</v>
      </c>
      <c r="H10" s="1">
        <v>796500</v>
      </c>
      <c r="I10" s="1">
        <v>796500</v>
      </c>
    </row>
    <row r="11" spans="1:9" x14ac:dyDescent="0.25">
      <c r="A11" s="1" t="s">
        <v>47</v>
      </c>
      <c r="F11" s="3"/>
      <c r="G11" s="1">
        <v>2899505</v>
      </c>
      <c r="H11" s="1">
        <v>2822574</v>
      </c>
      <c r="I11" s="1">
        <v>651861</v>
      </c>
    </row>
    <row r="12" spans="1:9" x14ac:dyDescent="0.25">
      <c r="A12" s="1" t="s">
        <v>48</v>
      </c>
      <c r="F12" s="3"/>
      <c r="G12" s="1">
        <v>16968766</v>
      </c>
      <c r="H12" s="1">
        <v>8313007</v>
      </c>
      <c r="I12" s="1">
        <v>5004832</v>
      </c>
    </row>
    <row r="13" spans="1:9" x14ac:dyDescent="0.25">
      <c r="A13" s="1" t="s">
        <v>19</v>
      </c>
      <c r="B13" s="1">
        <v>16517344</v>
      </c>
      <c r="C13" s="1">
        <v>16517344</v>
      </c>
      <c r="D13" s="1">
        <v>16517344</v>
      </c>
      <c r="E13" s="1">
        <v>16517344</v>
      </c>
      <c r="F13" s="3">
        <v>2984632</v>
      </c>
      <c r="G13" s="1">
        <v>16517344</v>
      </c>
      <c r="H13" s="1">
        <v>16517344</v>
      </c>
      <c r="I13" s="1">
        <v>16517344</v>
      </c>
    </row>
    <row r="14" spans="1:9" x14ac:dyDescent="0.25">
      <c r="B14" s="3"/>
      <c r="F14" s="3"/>
    </row>
    <row r="15" spans="1:9" x14ac:dyDescent="0.25">
      <c r="A15" s="19" t="s">
        <v>0</v>
      </c>
      <c r="B15" s="2">
        <f>SUM(B16:B21)</f>
        <v>516738302</v>
      </c>
      <c r="C15" s="2">
        <f t="shared" ref="C15:I15" si="1">SUM(C16:C21)</f>
        <v>531367645</v>
      </c>
      <c r="D15" s="2">
        <f t="shared" si="1"/>
        <v>669469784</v>
      </c>
      <c r="E15" s="2">
        <f t="shared" si="1"/>
        <v>671712920</v>
      </c>
      <c r="F15" s="2">
        <f t="shared" si="1"/>
        <v>662456620</v>
      </c>
      <c r="G15" s="2">
        <f t="shared" si="1"/>
        <v>644181039</v>
      </c>
      <c r="H15" s="2">
        <f t="shared" si="1"/>
        <v>672324847</v>
      </c>
      <c r="I15" s="2">
        <f t="shared" si="1"/>
        <v>724770446</v>
      </c>
    </row>
    <row r="16" spans="1:9" x14ac:dyDescent="0.25">
      <c r="A16" s="20" t="s">
        <v>1</v>
      </c>
      <c r="B16" s="3">
        <v>308124705</v>
      </c>
      <c r="C16" s="3">
        <v>328760024</v>
      </c>
      <c r="D16" s="3">
        <v>434869383</v>
      </c>
      <c r="E16" s="1">
        <v>414876538</v>
      </c>
      <c r="F16" s="3">
        <v>397075462</v>
      </c>
      <c r="G16" s="3">
        <v>413032942</v>
      </c>
      <c r="H16" s="1">
        <v>540977982</v>
      </c>
      <c r="I16" s="1">
        <v>499312362</v>
      </c>
    </row>
    <row r="17" spans="1:9" x14ac:dyDescent="0.25">
      <c r="A17" s="3" t="s">
        <v>20</v>
      </c>
      <c r="B17" s="3">
        <v>24421241</v>
      </c>
      <c r="C17" s="3">
        <v>22326350</v>
      </c>
      <c r="D17" s="3">
        <v>38389320</v>
      </c>
      <c r="E17" s="1">
        <v>64881437</v>
      </c>
      <c r="F17" s="3">
        <v>62865955</v>
      </c>
      <c r="G17" s="3"/>
    </row>
    <row r="18" spans="1:9" x14ac:dyDescent="0.25">
      <c r="A18" s="3" t="s">
        <v>8</v>
      </c>
      <c r="B18" s="3">
        <v>104421097</v>
      </c>
      <c r="C18" s="1">
        <v>90250907</v>
      </c>
      <c r="D18" s="3">
        <v>89707158</v>
      </c>
      <c r="E18" s="1">
        <v>66643187</v>
      </c>
      <c r="F18" s="3">
        <v>78129776</v>
      </c>
      <c r="G18" s="3">
        <v>57952269</v>
      </c>
      <c r="H18" s="1">
        <v>51922300</v>
      </c>
      <c r="I18" s="1">
        <v>77498596</v>
      </c>
    </row>
    <row r="19" spans="1:9" x14ac:dyDescent="0.25">
      <c r="A19" s="3" t="s">
        <v>49</v>
      </c>
      <c r="B19" s="3"/>
      <c r="D19" s="3"/>
      <c r="F19" s="3"/>
      <c r="G19" s="3">
        <v>78152212</v>
      </c>
      <c r="H19" s="1">
        <v>36494639</v>
      </c>
      <c r="I19" s="1">
        <v>67083812</v>
      </c>
    </row>
    <row r="20" spans="1:9" x14ac:dyDescent="0.25">
      <c r="A20" s="3" t="s">
        <v>21</v>
      </c>
      <c r="B20" s="3">
        <v>58154027</v>
      </c>
      <c r="C20" s="1">
        <v>67592217</v>
      </c>
      <c r="D20" s="3">
        <v>87449498</v>
      </c>
      <c r="E20" s="1">
        <v>108265763</v>
      </c>
      <c r="F20" s="3">
        <v>98948880</v>
      </c>
      <c r="G20" s="3">
        <v>49897824</v>
      </c>
      <c r="H20" s="1">
        <v>28678819</v>
      </c>
      <c r="I20" s="1">
        <v>49340140</v>
      </c>
    </row>
    <row r="21" spans="1:9" x14ac:dyDescent="0.25">
      <c r="A21" s="1" t="s">
        <v>2</v>
      </c>
      <c r="B21" s="1">
        <v>21617232</v>
      </c>
      <c r="C21" s="1">
        <v>22438147</v>
      </c>
      <c r="D21" s="1">
        <v>19054425</v>
      </c>
      <c r="E21" s="1">
        <v>17045995</v>
      </c>
      <c r="F21" s="1">
        <v>25436547</v>
      </c>
      <c r="G21" s="1">
        <v>45145792</v>
      </c>
      <c r="H21" s="1">
        <v>14251107</v>
      </c>
      <c r="I21" s="1">
        <v>31535536</v>
      </c>
    </row>
    <row r="23" spans="1:9" x14ac:dyDescent="0.25">
      <c r="A23" s="2"/>
      <c r="B23" s="2">
        <f t="shared" ref="B23:G23" si="2">SUM(B6,B15)</f>
        <v>2257237312</v>
      </c>
      <c r="C23" s="2">
        <f t="shared" si="2"/>
        <v>2260399377</v>
      </c>
      <c r="D23" s="2">
        <f t="shared" si="2"/>
        <v>2434781576</v>
      </c>
      <c r="E23" s="2">
        <f t="shared" si="2"/>
        <v>2480475865</v>
      </c>
      <c r="F23" s="2">
        <f t="shared" si="2"/>
        <v>2565878125</v>
      </c>
      <c r="G23" s="2">
        <f t="shared" si="2"/>
        <v>2635150718</v>
      </c>
      <c r="H23" s="2">
        <f>SUM(H6,H15)-1</f>
        <v>2742515579</v>
      </c>
      <c r="I23" s="2">
        <f>SUM(I6,I15)-1</f>
        <v>2979359480</v>
      </c>
    </row>
    <row r="25" spans="1:9" ht="15.75" x14ac:dyDescent="0.25">
      <c r="A25" s="21" t="s">
        <v>67</v>
      </c>
    </row>
    <row r="26" spans="1:9" ht="15.75" x14ac:dyDescent="0.25">
      <c r="A26" s="22" t="s">
        <v>68</v>
      </c>
    </row>
    <row r="27" spans="1:9" x14ac:dyDescent="0.25">
      <c r="A27" s="20" t="s">
        <v>69</v>
      </c>
      <c r="B27" s="2">
        <f>SUM(B28:B30)</f>
        <v>3213218</v>
      </c>
      <c r="C27" s="2">
        <f t="shared" ref="C27:I27" si="3">SUM(C28:C30)</f>
        <v>-351253</v>
      </c>
      <c r="D27" s="2">
        <f t="shared" si="3"/>
        <v>-454433</v>
      </c>
      <c r="E27" s="2">
        <f t="shared" si="3"/>
        <v>-583734</v>
      </c>
      <c r="F27" s="2">
        <f t="shared" si="3"/>
        <v>21423932</v>
      </c>
      <c r="G27" s="2">
        <f t="shared" si="3"/>
        <v>183405272</v>
      </c>
      <c r="H27" s="2">
        <f t="shared" si="3"/>
        <v>178205187</v>
      </c>
      <c r="I27" s="2">
        <f t="shared" si="3"/>
        <v>307732010</v>
      </c>
    </row>
    <row r="28" spans="1:9" x14ac:dyDescent="0.25">
      <c r="A28" s="3" t="s">
        <v>44</v>
      </c>
      <c r="B28" s="3">
        <v>0</v>
      </c>
      <c r="C28" s="3">
        <v>0</v>
      </c>
      <c r="D28" s="3">
        <v>0</v>
      </c>
      <c r="E28" s="3">
        <v>0</v>
      </c>
      <c r="F28" s="3">
        <v>24578785</v>
      </c>
      <c r="G28" s="3">
        <v>20218418</v>
      </c>
      <c r="H28" s="1">
        <v>12767784</v>
      </c>
      <c r="I28" s="1">
        <v>4265993</v>
      </c>
    </row>
    <row r="29" spans="1:9" x14ac:dyDescent="0.25">
      <c r="A29" s="3" t="s">
        <v>98</v>
      </c>
      <c r="B29" s="3"/>
      <c r="C29" s="3"/>
      <c r="D29" s="3"/>
      <c r="E29" s="3"/>
      <c r="F29" s="3"/>
      <c r="G29" s="3"/>
      <c r="I29" s="1">
        <v>134145136</v>
      </c>
    </row>
    <row r="30" spans="1:9" x14ac:dyDescent="0.25">
      <c r="A30" s="1" t="s">
        <v>13</v>
      </c>
      <c r="B30" s="1">
        <v>3213218</v>
      </c>
      <c r="C30" s="1">
        <v>-351253</v>
      </c>
      <c r="D30" s="1">
        <v>-454433</v>
      </c>
      <c r="E30" s="1">
        <v>-583734</v>
      </c>
      <c r="F30" s="1">
        <v>-3154853</v>
      </c>
      <c r="G30" s="1">
        <v>163186854</v>
      </c>
      <c r="H30" s="1">
        <v>165437403</v>
      </c>
      <c r="I30" s="1">
        <v>169320881</v>
      </c>
    </row>
    <row r="32" spans="1:9" x14ac:dyDescent="0.25">
      <c r="A32" s="20" t="s">
        <v>70</v>
      </c>
      <c r="B32" s="2">
        <f>SUM(B38:B42)</f>
        <v>478307489</v>
      </c>
      <c r="C32" s="2">
        <f t="shared" ref="C32:F32" si="4">SUM(C38:C42)</f>
        <v>510420039</v>
      </c>
      <c r="D32" s="2">
        <f t="shared" si="4"/>
        <v>633126443</v>
      </c>
      <c r="E32" s="2">
        <f t="shared" si="4"/>
        <v>640869983</v>
      </c>
      <c r="F32" s="2">
        <f t="shared" si="4"/>
        <v>622772986</v>
      </c>
      <c r="G32" s="2">
        <f>SUM(G33:G42)</f>
        <v>623950682</v>
      </c>
      <c r="H32" s="2">
        <f t="shared" ref="H32:I32" si="5">SUM(H33:H42)</f>
        <v>659636618</v>
      </c>
      <c r="I32" s="2">
        <f t="shared" si="5"/>
        <v>718782600</v>
      </c>
    </row>
    <row r="33" spans="1:9" x14ac:dyDescent="0.25">
      <c r="A33" s="3" t="s">
        <v>50</v>
      </c>
      <c r="B33" s="2"/>
      <c r="C33" s="2"/>
      <c r="D33" s="2"/>
      <c r="E33" s="2"/>
      <c r="F33" s="2"/>
      <c r="G33" s="3">
        <v>68817496</v>
      </c>
      <c r="H33" s="3">
        <v>65268254</v>
      </c>
      <c r="I33" s="3">
        <v>84669774</v>
      </c>
    </row>
    <row r="34" spans="1:9" x14ac:dyDescent="0.25">
      <c r="A34" s="3" t="s">
        <v>53</v>
      </c>
      <c r="B34" s="2"/>
      <c r="C34" s="2"/>
      <c r="D34" s="2"/>
      <c r="E34" s="2"/>
      <c r="F34" s="2"/>
      <c r="G34" s="1">
        <v>85865225</v>
      </c>
      <c r="H34" s="3">
        <v>54737012</v>
      </c>
      <c r="I34" s="3">
        <v>60930886</v>
      </c>
    </row>
    <row r="35" spans="1:9" x14ac:dyDescent="0.25">
      <c r="A35" s="3" t="s">
        <v>51</v>
      </c>
      <c r="B35" s="2"/>
      <c r="C35" s="2"/>
      <c r="D35" s="2"/>
      <c r="E35" s="2"/>
      <c r="F35" s="2"/>
      <c r="G35" s="1">
        <v>460766184</v>
      </c>
      <c r="H35" s="3">
        <v>531129575</v>
      </c>
      <c r="I35" s="3">
        <v>543670595</v>
      </c>
    </row>
    <row r="36" spans="1:9" x14ac:dyDescent="0.25">
      <c r="A36" s="3" t="s">
        <v>52</v>
      </c>
      <c r="B36" s="2"/>
      <c r="C36" s="2"/>
      <c r="D36" s="2"/>
      <c r="E36" s="2"/>
      <c r="F36" s="2"/>
      <c r="G36" s="3">
        <v>8501777</v>
      </c>
      <c r="H36" s="3">
        <v>8501777</v>
      </c>
      <c r="I36" s="3">
        <v>8501784</v>
      </c>
    </row>
    <row r="37" spans="1:9" x14ac:dyDescent="0.25">
      <c r="A37" s="3" t="s">
        <v>99</v>
      </c>
      <c r="B37" s="2"/>
      <c r="C37" s="2"/>
      <c r="D37" s="2"/>
      <c r="E37" s="2"/>
      <c r="F37" s="2"/>
      <c r="G37" s="3"/>
      <c r="H37" s="3"/>
      <c r="I37" s="3">
        <v>21009561</v>
      </c>
    </row>
    <row r="38" spans="1:9" x14ac:dyDescent="0.25">
      <c r="A38" s="3" t="s">
        <v>25</v>
      </c>
      <c r="B38" s="3">
        <v>359780139</v>
      </c>
      <c r="C38" s="3">
        <v>383864599</v>
      </c>
      <c r="D38" s="3">
        <v>486412447</v>
      </c>
      <c r="E38" s="3">
        <v>436827105</v>
      </c>
      <c r="F38" s="3">
        <v>55359016</v>
      </c>
      <c r="G38" s="3"/>
    </row>
    <row r="39" spans="1:9" x14ac:dyDescent="0.25">
      <c r="A39" s="1" t="s">
        <v>27</v>
      </c>
      <c r="B39" s="1">
        <v>8857965</v>
      </c>
      <c r="C39" s="1">
        <v>12748050</v>
      </c>
      <c r="D39" s="1">
        <v>17381152</v>
      </c>
      <c r="E39" s="1">
        <v>44758025</v>
      </c>
      <c r="F39" s="1">
        <v>129532410</v>
      </c>
    </row>
    <row r="40" spans="1:9" x14ac:dyDescent="0.25">
      <c r="A40" s="1" t="s">
        <v>26</v>
      </c>
      <c r="B40" s="1">
        <v>18129188</v>
      </c>
      <c r="C40" s="1">
        <v>10274714</v>
      </c>
      <c r="D40" s="1">
        <v>13582904</v>
      </c>
      <c r="E40" s="1">
        <v>27718977</v>
      </c>
      <c r="F40" s="1">
        <v>430591903</v>
      </c>
    </row>
    <row r="41" spans="1:9" x14ac:dyDescent="0.25">
      <c r="A41" s="1" t="s">
        <v>28</v>
      </c>
      <c r="B41" s="1">
        <v>17122958</v>
      </c>
      <c r="C41" s="1">
        <v>19832630</v>
      </c>
      <c r="D41" s="1">
        <v>16108746</v>
      </c>
      <c r="E41" s="1">
        <v>12697505</v>
      </c>
      <c r="F41" s="1">
        <v>7289657</v>
      </c>
    </row>
    <row r="42" spans="1:9" x14ac:dyDescent="0.25">
      <c r="A42" s="1" t="s">
        <v>29</v>
      </c>
      <c r="B42" s="1">
        <v>74417239</v>
      </c>
      <c r="C42" s="1">
        <v>83700046</v>
      </c>
      <c r="D42" s="1">
        <v>99641194</v>
      </c>
      <c r="E42" s="1">
        <v>118868371</v>
      </c>
      <c r="F42" s="1">
        <v>0</v>
      </c>
    </row>
    <row r="43" spans="1:9" x14ac:dyDescent="0.25">
      <c r="A43" s="2"/>
      <c r="B43" s="2">
        <f>B27+B32</f>
        <v>481520707</v>
      </c>
      <c r="C43" s="2">
        <f t="shared" ref="C43:I43" si="6">C27+C32</f>
        <v>510068786</v>
      </c>
      <c r="D43" s="2">
        <f t="shared" si="6"/>
        <v>632672010</v>
      </c>
      <c r="E43" s="2">
        <f t="shared" si="6"/>
        <v>640286249</v>
      </c>
      <c r="F43" s="2">
        <f t="shared" si="6"/>
        <v>644196918</v>
      </c>
      <c r="G43" s="2">
        <f t="shared" si="6"/>
        <v>807355954</v>
      </c>
      <c r="H43" s="2">
        <f t="shared" si="6"/>
        <v>837841805</v>
      </c>
      <c r="I43" s="2">
        <f t="shared" si="6"/>
        <v>1026514610</v>
      </c>
    </row>
    <row r="44" spans="1:9" x14ac:dyDescent="0.25">
      <c r="A44" s="2"/>
      <c r="B44" s="2"/>
      <c r="C44" s="2"/>
      <c r="D44" s="2"/>
      <c r="E44" s="2"/>
      <c r="F44" s="2"/>
    </row>
    <row r="45" spans="1:9" x14ac:dyDescent="0.25">
      <c r="A45" s="20" t="s">
        <v>71</v>
      </c>
      <c r="B45" s="2">
        <f>SUM(B46:B49)</f>
        <v>1775718607</v>
      </c>
      <c r="C45" s="2">
        <f t="shared" ref="C45:I45" si="7">SUM(C46:C49)</f>
        <v>1750330591</v>
      </c>
      <c r="D45" s="2">
        <f t="shared" si="7"/>
        <v>1802109566</v>
      </c>
      <c r="E45" s="2">
        <f t="shared" si="7"/>
        <v>1840189616</v>
      </c>
      <c r="F45" s="2">
        <f t="shared" si="7"/>
        <v>1921681207</v>
      </c>
      <c r="G45" s="2">
        <f t="shared" si="7"/>
        <v>1827794763</v>
      </c>
      <c r="H45" s="2">
        <f t="shared" si="7"/>
        <v>1904673774</v>
      </c>
      <c r="I45" s="2">
        <f t="shared" si="7"/>
        <v>1952844871</v>
      </c>
    </row>
    <row r="46" spans="1:9" x14ac:dyDescent="0.25">
      <c r="A46" s="1" t="s">
        <v>9</v>
      </c>
      <c r="B46" s="1">
        <v>276480000</v>
      </c>
      <c r="C46" s="1">
        <v>304128000</v>
      </c>
      <c r="D46" s="1">
        <v>334540800</v>
      </c>
      <c r="E46" s="1">
        <v>367994880</v>
      </c>
      <c r="F46" s="1">
        <v>404794368</v>
      </c>
      <c r="G46" s="1">
        <v>445273790</v>
      </c>
      <c r="H46" s="1">
        <v>525423080</v>
      </c>
      <c r="I46" s="1">
        <v>588473860</v>
      </c>
    </row>
    <row r="47" spans="1:9" x14ac:dyDescent="0.25">
      <c r="A47" s="1" t="s">
        <v>22</v>
      </c>
      <c r="B47" s="1">
        <v>198000000</v>
      </c>
      <c r="C47" s="1">
        <v>198000000</v>
      </c>
      <c r="D47" s="1">
        <v>198000000</v>
      </c>
      <c r="E47" s="1">
        <v>198000000</v>
      </c>
      <c r="F47" s="1">
        <v>198000000</v>
      </c>
      <c r="G47" s="1">
        <v>198000000</v>
      </c>
      <c r="H47" s="1">
        <v>198000000</v>
      </c>
      <c r="I47" s="1">
        <v>198000000</v>
      </c>
    </row>
    <row r="48" spans="1:9" x14ac:dyDescent="0.25">
      <c r="A48" s="1" t="s">
        <v>23</v>
      </c>
      <c r="B48" s="1">
        <v>1224888435</v>
      </c>
      <c r="C48" s="1">
        <v>1174772725</v>
      </c>
      <c r="D48" s="1">
        <v>1155440574</v>
      </c>
      <c r="E48" s="1">
        <v>1136792026</v>
      </c>
      <c r="F48" s="1">
        <v>200088360</v>
      </c>
      <c r="G48" s="1">
        <v>245264708</v>
      </c>
      <c r="H48" s="1">
        <v>254567426</v>
      </c>
      <c r="I48" s="1">
        <v>251827948</v>
      </c>
    </row>
    <row r="49" spans="1:9" x14ac:dyDescent="0.25">
      <c r="A49" s="1" t="s">
        <v>24</v>
      </c>
      <c r="B49" s="1">
        <v>76350172</v>
      </c>
      <c r="C49" s="1">
        <v>73429866</v>
      </c>
      <c r="D49" s="1">
        <v>114128192</v>
      </c>
      <c r="E49" s="1">
        <v>137402710</v>
      </c>
      <c r="F49" s="1">
        <v>1118798479</v>
      </c>
      <c r="G49" s="1">
        <v>939256265</v>
      </c>
      <c r="H49" s="1">
        <v>926683268</v>
      </c>
      <c r="I49" s="1">
        <v>914543063</v>
      </c>
    </row>
    <row r="50" spans="1:9" x14ac:dyDescent="0.25">
      <c r="A50" s="2" t="s">
        <v>3</v>
      </c>
      <c r="B50" s="2">
        <f>B45+B43</f>
        <v>2257239314</v>
      </c>
      <c r="C50" s="2">
        <f>C45+C43</f>
        <v>2260399377</v>
      </c>
      <c r="D50" s="2">
        <f>D45+D43</f>
        <v>2434781576</v>
      </c>
      <c r="E50" s="2">
        <f>E45+E43</f>
        <v>2480475865</v>
      </c>
      <c r="F50" s="2">
        <f>F45+F43</f>
        <v>2565878125</v>
      </c>
      <c r="G50" s="2">
        <f>G45+G43+1</f>
        <v>2635150718</v>
      </c>
      <c r="H50" s="2">
        <f>H45+H43</f>
        <v>2742515579</v>
      </c>
      <c r="I50" s="2">
        <f>I45+I43</f>
        <v>2979359481</v>
      </c>
    </row>
    <row r="51" spans="1:9" x14ac:dyDescent="0.25">
      <c r="A51"/>
    </row>
    <row r="52" spans="1:9" s="5" customFormat="1" x14ac:dyDescent="0.25">
      <c r="A52" s="23" t="s">
        <v>72</v>
      </c>
      <c r="B52" s="4">
        <f t="shared" ref="B52:I52" si="8">B45/(B46/10)</f>
        <v>64.225933412905093</v>
      </c>
      <c r="C52" s="4">
        <f t="shared" si="8"/>
        <v>57.552431574863213</v>
      </c>
      <c r="D52" s="4">
        <f t="shared" si="8"/>
        <v>53.868154975417049</v>
      </c>
      <c r="E52" s="4">
        <f t="shared" si="8"/>
        <v>50.005848342237805</v>
      </c>
      <c r="F52" s="4">
        <f t="shared" si="8"/>
        <v>47.473022327227639</v>
      </c>
      <c r="G52" s="4">
        <f t="shared" si="8"/>
        <v>41.048784007700071</v>
      </c>
      <c r="H52" s="4">
        <f t="shared" si="8"/>
        <v>36.250287558742187</v>
      </c>
      <c r="I52" s="4">
        <f t="shared" si="8"/>
        <v>33.184904270854105</v>
      </c>
    </row>
    <row r="53" spans="1:9" ht="14.25" customHeight="1" x14ac:dyDescent="0.25">
      <c r="A53" s="23" t="s">
        <v>73</v>
      </c>
      <c r="B53" s="1">
        <f>B46/10</f>
        <v>27648000</v>
      </c>
      <c r="C53" s="1">
        <f t="shared" ref="C53:I53" si="9">C46/10</f>
        <v>30412800</v>
      </c>
      <c r="D53" s="1">
        <f t="shared" si="9"/>
        <v>33454080</v>
      </c>
      <c r="E53" s="1">
        <f t="shared" si="9"/>
        <v>36799488</v>
      </c>
      <c r="F53" s="1">
        <f t="shared" si="9"/>
        <v>40479436.799999997</v>
      </c>
      <c r="G53" s="1">
        <f t="shared" si="9"/>
        <v>44527379</v>
      </c>
      <c r="H53" s="1">
        <f t="shared" si="9"/>
        <v>52542308</v>
      </c>
      <c r="I53" s="1">
        <f t="shared" si="9"/>
        <v>58847386</v>
      </c>
    </row>
    <row r="54" spans="1:9" x14ac:dyDescent="0.25">
      <c r="A5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6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5" x14ac:dyDescent="0.25"/>
  <cols>
    <col min="1" max="1" width="35.7109375" style="1" customWidth="1"/>
    <col min="2" max="4" width="15" style="1" bestFit="1" customWidth="1"/>
    <col min="5" max="5" width="15.5703125" style="1" bestFit="1" customWidth="1"/>
    <col min="6" max="6" width="15" style="1" bestFit="1" customWidth="1"/>
    <col min="7" max="7" width="14.7109375" style="1" bestFit="1" customWidth="1"/>
    <col min="8" max="9" width="14.28515625" style="1" bestFit="1" customWidth="1"/>
    <col min="10" max="16384" width="9.140625" style="1"/>
  </cols>
  <sheetData>
    <row r="1" spans="1:9" x14ac:dyDescent="0.25">
      <c r="A1" s="17" t="s">
        <v>74</v>
      </c>
    </row>
    <row r="2" spans="1:9" x14ac:dyDescent="0.25">
      <c r="A2" s="17" t="s">
        <v>75</v>
      </c>
    </row>
    <row r="3" spans="1:9" x14ac:dyDescent="0.25">
      <c r="A3" t="s">
        <v>66</v>
      </c>
    </row>
    <row r="4" spans="1:9" customFormat="1" x14ac:dyDescent="0.25">
      <c r="B4" s="18">
        <v>2012</v>
      </c>
      <c r="C4" s="18">
        <v>2013</v>
      </c>
      <c r="D4" s="18">
        <v>2014</v>
      </c>
      <c r="E4" s="18">
        <v>2015</v>
      </c>
      <c r="F4" s="18">
        <v>2016</v>
      </c>
      <c r="G4" s="18">
        <v>2017</v>
      </c>
      <c r="H4" s="18">
        <v>2018</v>
      </c>
      <c r="I4" s="18">
        <v>2019</v>
      </c>
    </row>
    <row r="5" spans="1:9" x14ac:dyDescent="0.25">
      <c r="A5" s="23" t="s">
        <v>76</v>
      </c>
      <c r="B5" s="1">
        <v>1623700848</v>
      </c>
      <c r="C5" s="1">
        <v>1491640797</v>
      </c>
      <c r="D5" s="1">
        <v>1824131860</v>
      </c>
      <c r="E5" s="1">
        <v>1689108860</v>
      </c>
      <c r="F5" s="1">
        <v>1851560987</v>
      </c>
      <c r="G5" s="1">
        <v>1975541780</v>
      </c>
      <c r="H5" s="1">
        <v>2015562381</v>
      </c>
      <c r="I5" s="1">
        <v>1855505333</v>
      </c>
    </row>
    <row r="6" spans="1:9" x14ac:dyDescent="0.25">
      <c r="A6" t="s">
        <v>6</v>
      </c>
      <c r="B6" s="6">
        <v>1245018655</v>
      </c>
      <c r="C6" s="6">
        <v>1234097589</v>
      </c>
      <c r="D6" s="6">
        <v>1479174125</v>
      </c>
      <c r="E6" s="6">
        <v>1369606557</v>
      </c>
      <c r="F6" s="6">
        <v>1499993292</v>
      </c>
      <c r="G6" s="1">
        <v>1600256840</v>
      </c>
      <c r="H6" s="1">
        <v>1649696618</v>
      </c>
      <c r="I6" s="1">
        <v>1515657352</v>
      </c>
    </row>
    <row r="7" spans="1:9" x14ac:dyDescent="0.25">
      <c r="A7" s="23" t="s">
        <v>4</v>
      </c>
      <c r="B7" s="2">
        <f>B5-B6</f>
        <v>378682193</v>
      </c>
      <c r="C7" s="2">
        <f t="shared" ref="C7:I7" si="0">C5-C6</f>
        <v>257543208</v>
      </c>
      <c r="D7" s="2">
        <f t="shared" si="0"/>
        <v>344957735</v>
      </c>
      <c r="E7" s="2">
        <f t="shared" si="0"/>
        <v>319502303</v>
      </c>
      <c r="F7" s="2">
        <f t="shared" si="0"/>
        <v>351567695</v>
      </c>
      <c r="G7" s="7">
        <f t="shared" si="0"/>
        <v>375284940</v>
      </c>
      <c r="H7" s="7">
        <f t="shared" si="0"/>
        <v>365865763</v>
      </c>
      <c r="I7" s="7">
        <f t="shared" si="0"/>
        <v>339847981</v>
      </c>
    </row>
    <row r="8" spans="1:9" x14ac:dyDescent="0.25">
      <c r="A8" s="18"/>
      <c r="B8" s="2"/>
      <c r="C8" s="2"/>
      <c r="D8" s="2"/>
      <c r="E8" s="2"/>
      <c r="F8" s="2"/>
    </row>
    <row r="9" spans="1:9" x14ac:dyDescent="0.25">
      <c r="A9" s="23" t="s">
        <v>77</v>
      </c>
      <c r="B9" s="2">
        <f t="shared" ref="B9:D9" si="1">SUM(B10:B11)</f>
        <v>153938425</v>
      </c>
      <c r="C9" s="2">
        <f t="shared" si="1"/>
        <v>157236117</v>
      </c>
      <c r="D9" s="2">
        <f t="shared" si="1"/>
        <v>195549083</v>
      </c>
      <c r="E9" s="2">
        <f>SUM(E10:E11)</f>
        <v>207045186</v>
      </c>
      <c r="F9" s="2">
        <f t="shared" ref="F9:I9" si="2">SUM(F10:F11)</f>
        <v>216007443</v>
      </c>
      <c r="G9" s="2">
        <f t="shared" si="2"/>
        <v>235295934</v>
      </c>
      <c r="H9" s="2">
        <f t="shared" si="2"/>
        <v>244055571</v>
      </c>
      <c r="I9" s="2">
        <f t="shared" si="2"/>
        <v>248597251</v>
      </c>
    </row>
    <row r="10" spans="1:9" x14ac:dyDescent="0.25">
      <c r="A10" s="3" t="s">
        <v>15</v>
      </c>
      <c r="B10" s="3">
        <v>78729015</v>
      </c>
      <c r="C10" s="3">
        <v>81382295</v>
      </c>
      <c r="D10" s="3">
        <v>95728403</v>
      </c>
      <c r="E10" s="3">
        <v>97052023</v>
      </c>
      <c r="F10" s="3">
        <v>99988373</v>
      </c>
      <c r="G10" s="26">
        <v>108748485</v>
      </c>
      <c r="H10" s="26">
        <v>118761433</v>
      </c>
      <c r="I10" s="26">
        <v>129694444</v>
      </c>
    </row>
    <row r="11" spans="1:9" x14ac:dyDescent="0.25">
      <c r="A11" s="3" t="s">
        <v>14</v>
      </c>
      <c r="B11" s="3">
        <v>75209410</v>
      </c>
      <c r="C11" s="3">
        <v>75853822</v>
      </c>
      <c r="D11" s="3">
        <v>99820680</v>
      </c>
      <c r="E11" s="3">
        <v>109993163</v>
      </c>
      <c r="F11" s="3">
        <v>116019070</v>
      </c>
      <c r="G11" s="26">
        <v>126547449</v>
      </c>
      <c r="H11" s="26">
        <v>125294138</v>
      </c>
      <c r="I11" s="26">
        <v>118902807</v>
      </c>
    </row>
    <row r="12" spans="1:9" x14ac:dyDescent="0.25">
      <c r="A12" s="3" t="s">
        <v>41</v>
      </c>
      <c r="B12" s="3">
        <v>0</v>
      </c>
      <c r="C12" s="1">
        <v>0</v>
      </c>
      <c r="D12" s="1">
        <v>0</v>
      </c>
      <c r="E12" s="1">
        <v>25954811</v>
      </c>
      <c r="F12" s="1">
        <v>29278213</v>
      </c>
      <c r="G12" s="1">
        <v>26176900</v>
      </c>
      <c r="H12" s="1">
        <v>29093573</v>
      </c>
      <c r="I12" s="1">
        <v>30345525</v>
      </c>
    </row>
    <row r="13" spans="1:9" x14ac:dyDescent="0.25">
      <c r="A13" s="23" t="s">
        <v>5</v>
      </c>
      <c r="B13" s="2">
        <f t="shared" ref="B13:D13" si="3">B7-B9+B12</f>
        <v>224743768</v>
      </c>
      <c r="C13" s="2">
        <f t="shared" si="3"/>
        <v>100307091</v>
      </c>
      <c r="D13" s="2">
        <f t="shared" si="3"/>
        <v>149408652</v>
      </c>
      <c r="E13" s="2">
        <f>E7-E9+E12</f>
        <v>138411928</v>
      </c>
      <c r="F13" s="2">
        <f t="shared" ref="F13:I13" si="4">F7-F9+F12</f>
        <v>164838465</v>
      </c>
      <c r="G13" s="2">
        <f t="shared" si="4"/>
        <v>166165906</v>
      </c>
      <c r="H13" s="2">
        <f t="shared" si="4"/>
        <v>150903765</v>
      </c>
      <c r="I13" s="2">
        <f t="shared" si="4"/>
        <v>121596255</v>
      </c>
    </row>
    <row r="14" spans="1:9" x14ac:dyDescent="0.25">
      <c r="A14" s="24" t="s">
        <v>78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3" t="s">
        <v>12</v>
      </c>
      <c r="B15" s="3">
        <v>52252533</v>
      </c>
      <c r="C15" s="1">
        <v>55691791</v>
      </c>
      <c r="D15" s="1">
        <v>75999950</v>
      </c>
      <c r="E15" s="1">
        <v>66117859</v>
      </c>
      <c r="F15" s="1">
        <v>54619077</v>
      </c>
      <c r="G15" s="1">
        <v>35387948</v>
      </c>
      <c r="H15" s="1">
        <v>41071289</v>
      </c>
      <c r="I15" s="1">
        <v>55498560</v>
      </c>
    </row>
    <row r="16" spans="1:9" x14ac:dyDescent="0.25">
      <c r="A16" s="3" t="s">
        <v>30</v>
      </c>
      <c r="B16" s="3">
        <v>1302181</v>
      </c>
      <c r="C16" s="3">
        <v>1868233</v>
      </c>
      <c r="D16" s="3">
        <v>1432106</v>
      </c>
      <c r="E16" s="9">
        <v>6523579</v>
      </c>
      <c r="F16" s="9">
        <v>1434407</v>
      </c>
      <c r="G16" s="1">
        <v>10870</v>
      </c>
      <c r="H16" s="1">
        <v>21887</v>
      </c>
      <c r="I16" s="1">
        <v>58663</v>
      </c>
    </row>
    <row r="17" spans="1:9" x14ac:dyDescent="0.25">
      <c r="A17" s="3" t="s">
        <v>54</v>
      </c>
      <c r="B17" s="3"/>
      <c r="C17" s="3"/>
      <c r="D17" s="3"/>
      <c r="E17" s="9"/>
      <c r="F17" s="9"/>
      <c r="G17" s="1">
        <v>2064282</v>
      </c>
      <c r="H17" s="1">
        <v>0</v>
      </c>
    </row>
    <row r="18" spans="1:9" x14ac:dyDescent="0.25">
      <c r="A18" s="3" t="s">
        <v>55</v>
      </c>
      <c r="B18" s="3"/>
      <c r="C18" s="3"/>
      <c r="D18" s="3"/>
      <c r="E18" s="9"/>
      <c r="F18" s="9"/>
      <c r="G18" s="1">
        <v>1427953</v>
      </c>
      <c r="H18" s="1">
        <v>1444277</v>
      </c>
      <c r="I18" s="1">
        <v>2177953</v>
      </c>
    </row>
    <row r="19" spans="1:9" x14ac:dyDescent="0.25">
      <c r="A19" s="3"/>
      <c r="B19" s="3"/>
      <c r="C19" s="3"/>
      <c r="D19" s="3"/>
      <c r="E19" s="9"/>
      <c r="F19" s="9"/>
    </row>
    <row r="20" spans="1:9" x14ac:dyDescent="0.25">
      <c r="A20" s="23" t="s">
        <v>79</v>
      </c>
      <c r="B20" s="2">
        <f>B13-B15+B16</f>
        <v>173793416</v>
      </c>
      <c r="C20" s="2">
        <f>C13-C15+C16</f>
        <v>46483533</v>
      </c>
      <c r="D20" s="2">
        <f>D13-D15+D16</f>
        <v>74840808</v>
      </c>
      <c r="E20" s="2">
        <f>E13-E15+E16</f>
        <v>78817648</v>
      </c>
      <c r="F20" s="2">
        <f>F13-F15+F16</f>
        <v>111653795</v>
      </c>
      <c r="G20" s="2">
        <f>G13-G15+G16+G17+G18</f>
        <v>134281063</v>
      </c>
      <c r="H20" s="2">
        <f>H13-H15+H16+H17+H18</f>
        <v>111298640</v>
      </c>
      <c r="I20" s="2">
        <f>I13-I15+I16+I17+I18</f>
        <v>68334311</v>
      </c>
    </row>
    <row r="21" spans="1:9" x14ac:dyDescent="0.25">
      <c r="B21" s="8"/>
      <c r="C21" s="8"/>
      <c r="D21" s="8"/>
      <c r="E21" s="8"/>
      <c r="F21" s="2"/>
      <c r="G21" s="2"/>
      <c r="H21" s="2"/>
      <c r="I21" s="2"/>
    </row>
    <row r="22" spans="1:9" x14ac:dyDescent="0.25">
      <c r="A22" s="1" t="s">
        <v>31</v>
      </c>
      <c r="B22" s="9">
        <v>3513972</v>
      </c>
      <c r="C22" s="9">
        <v>2213502</v>
      </c>
      <c r="D22" s="9">
        <v>3563848</v>
      </c>
      <c r="E22" s="9">
        <v>3940882</v>
      </c>
      <c r="F22" s="3">
        <v>5582690</v>
      </c>
      <c r="G22" s="3">
        <v>6714053</v>
      </c>
      <c r="H22" s="3">
        <v>5564932</v>
      </c>
      <c r="I22" s="3">
        <v>3254015</v>
      </c>
    </row>
    <row r="23" spans="1:9" x14ac:dyDescent="0.25">
      <c r="B23" s="8"/>
      <c r="C23" s="8"/>
      <c r="D23" s="8"/>
      <c r="E23" s="8"/>
      <c r="F23" s="2"/>
      <c r="G23" s="2"/>
      <c r="H23" s="2"/>
      <c r="I23" s="2"/>
    </row>
    <row r="24" spans="1:9" x14ac:dyDescent="0.25">
      <c r="A24" s="23" t="s">
        <v>80</v>
      </c>
      <c r="B24" s="8">
        <f>B20-B22</f>
        <v>170279444</v>
      </c>
      <c r="C24" s="8">
        <f t="shared" ref="C24:F24" si="5">C20-C22</f>
        <v>44270031</v>
      </c>
      <c r="D24" s="8">
        <f t="shared" si="5"/>
        <v>71276960</v>
      </c>
      <c r="E24" s="8">
        <f t="shared" si="5"/>
        <v>74876766</v>
      </c>
      <c r="F24" s="8">
        <f t="shared" si="5"/>
        <v>106071105</v>
      </c>
      <c r="G24" s="8">
        <f t="shared" ref="G24:I24" si="6">G20-G22</f>
        <v>127567010</v>
      </c>
      <c r="H24" s="8">
        <f t="shared" si="6"/>
        <v>105733708</v>
      </c>
      <c r="I24" s="8">
        <f t="shared" si="6"/>
        <v>65080296</v>
      </c>
    </row>
    <row r="25" spans="1:9" x14ac:dyDescent="0.25">
      <c r="B25" s="8"/>
      <c r="C25" s="8"/>
      <c r="D25" s="8"/>
      <c r="E25" s="8"/>
      <c r="F25" s="2"/>
      <c r="G25" s="2"/>
      <c r="H25" s="2"/>
      <c r="I25" s="2"/>
    </row>
    <row r="26" spans="1:9" x14ac:dyDescent="0.25">
      <c r="A26" s="20" t="s">
        <v>81</v>
      </c>
      <c r="B26" s="8">
        <f>SUM(B27:B28)</f>
        <v>-20047719</v>
      </c>
      <c r="C26" s="8">
        <f t="shared" ref="C26:G26" si="7">SUM(C27:C28)</f>
        <v>8609787</v>
      </c>
      <c r="D26" s="8">
        <f t="shared" si="7"/>
        <v>19497984</v>
      </c>
      <c r="E26" s="8">
        <f t="shared" si="7"/>
        <v>19097876</v>
      </c>
      <c r="F26" s="8">
        <f t="shared" si="7"/>
        <v>23946657</v>
      </c>
      <c r="G26" s="8">
        <f t="shared" si="7"/>
        <v>-31891752</v>
      </c>
      <c r="H26" s="8">
        <f t="shared" ref="H26:I26" si="8">SUM(H27:H28)</f>
        <v>-26433427</v>
      </c>
      <c r="I26" s="8">
        <f t="shared" si="8"/>
        <v>-16270074</v>
      </c>
    </row>
    <row r="27" spans="1:9" x14ac:dyDescent="0.25">
      <c r="A27" s="3" t="s">
        <v>17</v>
      </c>
      <c r="B27" s="9">
        <v>-720872</v>
      </c>
      <c r="C27" s="3">
        <v>-3564471</v>
      </c>
      <c r="D27" s="9">
        <v>-103180</v>
      </c>
      <c r="E27" s="9">
        <v>-129301</v>
      </c>
      <c r="F27" s="3">
        <v>0</v>
      </c>
      <c r="G27" s="1">
        <v>-27726465</v>
      </c>
      <c r="H27" s="1">
        <v>-19991880</v>
      </c>
      <c r="I27" s="1">
        <v>-7930213</v>
      </c>
    </row>
    <row r="28" spans="1:9" x14ac:dyDescent="0.25">
      <c r="A28" s="3" t="s">
        <v>16</v>
      </c>
      <c r="B28" s="9">
        <v>-19326847</v>
      </c>
      <c r="C28" s="3">
        <v>12174258</v>
      </c>
      <c r="D28" s="9">
        <v>19601164</v>
      </c>
      <c r="E28" s="9">
        <v>19227177</v>
      </c>
      <c r="F28" s="3">
        <v>23946657</v>
      </c>
      <c r="G28" s="3">
        <v>-4165287</v>
      </c>
      <c r="H28" s="3">
        <v>-6441547</v>
      </c>
      <c r="I28" s="3">
        <v>-8339861</v>
      </c>
    </row>
    <row r="29" spans="1:9" x14ac:dyDescent="0.25">
      <c r="B29" s="9"/>
      <c r="C29" s="3"/>
      <c r="D29" s="9"/>
      <c r="E29" s="9"/>
      <c r="F29" s="3"/>
      <c r="G29" s="3"/>
      <c r="H29" s="3"/>
      <c r="I29" s="3"/>
    </row>
    <row r="30" spans="1:9" x14ac:dyDescent="0.25">
      <c r="A30" s="23" t="s">
        <v>82</v>
      </c>
      <c r="B30" s="10">
        <f>B24+B26</f>
        <v>150231725</v>
      </c>
      <c r="C30" s="10">
        <f>C24-C26</f>
        <v>35660244</v>
      </c>
      <c r="D30" s="10">
        <f>D24-D26</f>
        <v>51778976</v>
      </c>
      <c r="E30" s="10">
        <f t="shared" ref="E30:F30" si="9">E24-E26</f>
        <v>55778890</v>
      </c>
      <c r="F30" s="10">
        <f t="shared" si="9"/>
        <v>82124448</v>
      </c>
      <c r="G30" s="10">
        <f t="shared" ref="G30" si="10">G24+G26</f>
        <v>95675258</v>
      </c>
      <c r="H30" s="10">
        <f t="shared" ref="H30:I30" si="11">H24+H26</f>
        <v>79300281</v>
      </c>
      <c r="I30" s="10">
        <f t="shared" si="11"/>
        <v>48810222</v>
      </c>
    </row>
    <row r="31" spans="1:9" x14ac:dyDescent="0.25">
      <c r="A31" s="18"/>
      <c r="B31" s="8"/>
      <c r="C31" s="8"/>
      <c r="D31" s="8"/>
      <c r="E31" s="8"/>
      <c r="F31" s="8"/>
      <c r="G31" s="8"/>
      <c r="H31" s="8"/>
      <c r="I31" s="8"/>
    </row>
    <row r="32" spans="1:9" s="5" customFormat="1" x14ac:dyDescent="0.25">
      <c r="A32" s="23" t="s">
        <v>83</v>
      </c>
      <c r="B32" s="12">
        <f>B30/('1'!B46/10)</f>
        <v>5.4337284794560183</v>
      </c>
      <c r="C32" s="12">
        <f>C30/('1'!C46/10)</f>
        <v>1.1725406407828283</v>
      </c>
      <c r="D32" s="12">
        <f>D30/('1'!D46/10)</f>
        <v>1.5477626645240281</v>
      </c>
      <c r="E32" s="12">
        <f>E30/('1'!E46/10)</f>
        <v>1.5157517952423687</v>
      </c>
      <c r="F32" s="12">
        <f>F30/('1'!F46/10)</f>
        <v>2.0287942346075329</v>
      </c>
      <c r="G32" s="12">
        <f>G30/('1'!G46/10)</f>
        <v>2.1486838019367815</v>
      </c>
      <c r="H32" s="12">
        <f>H30/('1'!H46/10)</f>
        <v>1.5092652762798315</v>
      </c>
      <c r="I32" s="12">
        <f>I30/('1'!I46/10)</f>
        <v>0.82943738571497472</v>
      </c>
    </row>
    <row r="33" spans="1:9" x14ac:dyDescent="0.25">
      <c r="A33" s="24" t="s">
        <v>84</v>
      </c>
      <c r="B33" s="1">
        <f>'1'!B46/10</f>
        <v>27648000</v>
      </c>
      <c r="C33" s="1">
        <f>'1'!C46/10</f>
        <v>30412800</v>
      </c>
      <c r="D33" s="1">
        <f>'1'!D46/10</f>
        <v>33454080</v>
      </c>
      <c r="E33" s="1">
        <f>'1'!E46/10</f>
        <v>36799488</v>
      </c>
      <c r="F33" s="1">
        <f>'1'!F46/10</f>
        <v>40479436.799999997</v>
      </c>
      <c r="G33" s="1">
        <f>'1'!G46/10</f>
        <v>44527379</v>
      </c>
      <c r="H33" s="1">
        <f>'1'!H46/10</f>
        <v>52542308</v>
      </c>
      <c r="I33" s="1">
        <f>'1'!I46/10</f>
        <v>58847386</v>
      </c>
    </row>
    <row r="34" spans="1:9" x14ac:dyDescent="0.25">
      <c r="A34"/>
    </row>
    <row r="56" spans="1:2" x14ac:dyDescent="0.25">
      <c r="A56" s="11"/>
      <c r="B56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9"/>
  <sheetViews>
    <sheetView tabSelected="1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L35" sqref="L35"/>
    </sheetView>
  </sheetViews>
  <sheetFormatPr defaultRowHeight="15" x14ac:dyDescent="0.25"/>
  <cols>
    <col min="1" max="1" width="32.42578125" style="1" customWidth="1"/>
    <col min="2" max="9" width="15" style="1" bestFit="1" customWidth="1"/>
    <col min="10" max="16384" width="9.140625" style="1"/>
  </cols>
  <sheetData>
    <row r="1" spans="1:9" x14ac:dyDescent="0.25">
      <c r="A1" s="17" t="s">
        <v>74</v>
      </c>
    </row>
    <row r="2" spans="1:9" x14ac:dyDescent="0.25">
      <c r="A2" s="17" t="s">
        <v>85</v>
      </c>
    </row>
    <row r="3" spans="1:9" x14ac:dyDescent="0.25">
      <c r="A3" t="s">
        <v>66</v>
      </c>
    </row>
    <row r="4" spans="1:9" customFormat="1" x14ac:dyDescent="0.25">
      <c r="B4" s="18">
        <v>2012</v>
      </c>
      <c r="C4" s="18">
        <v>2013</v>
      </c>
      <c r="D4" s="18">
        <v>2014</v>
      </c>
      <c r="E4" s="18">
        <v>2015</v>
      </c>
      <c r="F4" s="18">
        <v>2016</v>
      </c>
      <c r="G4" s="18">
        <v>2017</v>
      </c>
      <c r="H4" s="18">
        <v>2018</v>
      </c>
      <c r="I4" s="18">
        <v>2019</v>
      </c>
    </row>
    <row r="5" spans="1:9" x14ac:dyDescent="0.25">
      <c r="A5" s="23" t="s">
        <v>86</v>
      </c>
    </row>
    <row r="6" spans="1:9" x14ac:dyDescent="0.25">
      <c r="A6" s="1" t="s">
        <v>32</v>
      </c>
      <c r="B6" s="1">
        <v>1640424782</v>
      </c>
      <c r="C6" s="1">
        <v>1620463187</v>
      </c>
      <c r="D6" s="1">
        <v>1973382299</v>
      </c>
      <c r="E6" s="1">
        <v>1847305600</v>
      </c>
      <c r="F6" s="1">
        <v>2017886612</v>
      </c>
      <c r="G6" s="1">
        <v>2160913066</v>
      </c>
      <c r="H6" s="1">
        <v>2241741191</v>
      </c>
      <c r="I6" s="1">
        <v>2024385426</v>
      </c>
    </row>
    <row r="7" spans="1:9" x14ac:dyDescent="0.25">
      <c r="A7" s="3" t="s">
        <v>42</v>
      </c>
      <c r="B7" s="1">
        <v>1302181</v>
      </c>
      <c r="C7" s="1">
        <v>1716734</v>
      </c>
      <c r="D7" s="1">
        <v>1432106</v>
      </c>
      <c r="E7" s="1">
        <v>24273449</v>
      </c>
      <c r="F7" s="1">
        <v>27044114</v>
      </c>
      <c r="G7" s="1">
        <v>23620286</v>
      </c>
      <c r="H7" s="1">
        <v>26262987</v>
      </c>
      <c r="I7" s="1">
        <v>21884767</v>
      </c>
    </row>
    <row r="8" spans="1:9" x14ac:dyDescent="0.25">
      <c r="A8" s="3" t="s">
        <v>33</v>
      </c>
      <c r="B8" s="1">
        <v>-1434998184</v>
      </c>
      <c r="C8" s="1">
        <v>-1371439114</v>
      </c>
      <c r="D8" s="1">
        <v>-1739213322</v>
      </c>
      <c r="E8" s="1">
        <v>-1518986213</v>
      </c>
      <c r="F8" s="1">
        <v>-1687372090</v>
      </c>
      <c r="G8" s="1">
        <v>-1817753837</v>
      </c>
      <c r="H8" s="1">
        <v>-1976261898</v>
      </c>
      <c r="I8" s="1">
        <v>-1689977089</v>
      </c>
    </row>
    <row r="9" spans="1:9" x14ac:dyDescent="0.25">
      <c r="A9" s="3" t="s">
        <v>35</v>
      </c>
      <c r="B9" s="1">
        <v>-2833220</v>
      </c>
      <c r="C9" s="1">
        <v>-3113143</v>
      </c>
      <c r="D9" s="1">
        <v>-2727091</v>
      </c>
      <c r="E9" s="1">
        <v>-66117859</v>
      </c>
      <c r="F9" s="1">
        <v>-54619077</v>
      </c>
      <c r="G9" s="1">
        <v>-35387948</v>
      </c>
      <c r="H9" s="1">
        <v>-41071289</v>
      </c>
      <c r="I9" s="1">
        <v>-55498560</v>
      </c>
    </row>
    <row r="10" spans="1:9" x14ac:dyDescent="0.25">
      <c r="A10" s="3" t="s">
        <v>36</v>
      </c>
      <c r="B10" s="1">
        <v>-113169908</v>
      </c>
      <c r="C10" s="1">
        <v>-127261316</v>
      </c>
      <c r="D10" s="1">
        <v>-167150869</v>
      </c>
      <c r="E10" s="1">
        <v>-164297294</v>
      </c>
      <c r="F10" s="1">
        <v>-172479792</v>
      </c>
      <c r="G10" s="1">
        <v>-178742562</v>
      </c>
      <c r="H10" s="1">
        <v>-187861394</v>
      </c>
      <c r="I10" s="1">
        <v>-184594153</v>
      </c>
    </row>
    <row r="11" spans="1:9" x14ac:dyDescent="0.25">
      <c r="A11" s="3" t="s">
        <v>34</v>
      </c>
      <c r="B11" s="1">
        <v>-14471397</v>
      </c>
      <c r="C11" s="1">
        <v>-9438190</v>
      </c>
      <c r="D11" s="1">
        <v>-23517297</v>
      </c>
      <c r="E11" s="1">
        <v>-20816265</v>
      </c>
      <c r="F11" s="1">
        <v>-22155682</v>
      </c>
      <c r="G11" s="1">
        <v>-26546890</v>
      </c>
      <c r="H11" s="1">
        <v>-28921260</v>
      </c>
      <c r="I11" s="1">
        <v>-20661321</v>
      </c>
    </row>
    <row r="12" spans="1:9" ht="15.75" x14ac:dyDescent="0.25">
      <c r="A12" s="25"/>
      <c r="B12" s="7">
        <f>SUM(B6:B11)</f>
        <v>76254254</v>
      </c>
      <c r="C12" s="7">
        <f t="shared" ref="C12:G12" si="0">SUM(C6:C11)</f>
        <v>110928158</v>
      </c>
      <c r="D12" s="7">
        <f t="shared" si="0"/>
        <v>42205826</v>
      </c>
      <c r="E12" s="7">
        <f t="shared" si="0"/>
        <v>101361418</v>
      </c>
      <c r="F12" s="7">
        <f t="shared" si="0"/>
        <v>108304085</v>
      </c>
      <c r="G12" s="7">
        <f t="shared" si="0"/>
        <v>126102115</v>
      </c>
      <c r="H12" s="7">
        <f t="shared" ref="H12:I12" si="1">SUM(H6:H11)</f>
        <v>33888337</v>
      </c>
      <c r="I12" s="7">
        <f t="shared" si="1"/>
        <v>95539070</v>
      </c>
    </row>
    <row r="13" spans="1:9" ht="15.75" x14ac:dyDescent="0.25">
      <c r="A13" s="25"/>
    </row>
    <row r="14" spans="1:9" x14ac:dyDescent="0.25">
      <c r="A14" s="23" t="s">
        <v>87</v>
      </c>
    </row>
    <row r="15" spans="1:9" x14ac:dyDescent="0.25">
      <c r="A15" s="13" t="s">
        <v>7</v>
      </c>
      <c r="B15" s="1">
        <v>-23395571</v>
      </c>
      <c r="C15" s="1">
        <v>-16799766</v>
      </c>
      <c r="D15" s="1">
        <v>-6093152</v>
      </c>
      <c r="E15" s="1">
        <v>-25192732</v>
      </c>
      <c r="F15" s="1">
        <v>-74063544</v>
      </c>
      <c r="G15" s="1">
        <v>-70643787</v>
      </c>
      <c r="H15" s="1">
        <v>-87473277</v>
      </c>
      <c r="I15" s="1">
        <v>-54609084</v>
      </c>
    </row>
    <row r="16" spans="1:9" x14ac:dyDescent="0.25">
      <c r="A16" s="13" t="s">
        <v>11</v>
      </c>
      <c r="B16" s="1">
        <v>-63330120</v>
      </c>
      <c r="C16" s="1">
        <v>-50971809</v>
      </c>
      <c r="D16" s="1">
        <v>-68708626</v>
      </c>
      <c r="E16" s="1">
        <v>-19111959</v>
      </c>
      <c r="F16" s="1">
        <v>-37712117</v>
      </c>
      <c r="G16" s="1">
        <v>7930000</v>
      </c>
    </row>
    <row r="17" spans="1:9" x14ac:dyDescent="0.25">
      <c r="A17" s="13" t="s">
        <v>56</v>
      </c>
      <c r="G17" s="1">
        <v>-51247950</v>
      </c>
      <c r="H17" s="1">
        <v>-36211690</v>
      </c>
      <c r="I17" s="1">
        <v>-29073240</v>
      </c>
    </row>
    <row r="18" spans="1:9" x14ac:dyDescent="0.25">
      <c r="A18" s="13" t="s">
        <v>45</v>
      </c>
      <c r="B18" s="1">
        <v>0</v>
      </c>
      <c r="C18" s="1">
        <v>0</v>
      </c>
      <c r="D18" s="1">
        <v>0</v>
      </c>
      <c r="E18" s="1">
        <v>0</v>
      </c>
      <c r="F18" s="1">
        <v>-15291083</v>
      </c>
      <c r="G18" s="1">
        <v>-782850</v>
      </c>
      <c r="H18" s="1">
        <v>-4641825</v>
      </c>
      <c r="I18" s="1">
        <v>-39500</v>
      </c>
    </row>
    <row r="19" spans="1:9" x14ac:dyDescent="0.25">
      <c r="A19" s="13" t="s">
        <v>57</v>
      </c>
      <c r="G19" s="1">
        <v>1427953</v>
      </c>
      <c r="H19" s="1">
        <v>1444277</v>
      </c>
      <c r="I19" s="1">
        <v>1427953</v>
      </c>
    </row>
    <row r="20" spans="1:9" x14ac:dyDescent="0.25">
      <c r="A20" s="13" t="s">
        <v>58</v>
      </c>
      <c r="H20" s="1">
        <v>-796500</v>
      </c>
    </row>
    <row r="21" spans="1:9" x14ac:dyDescent="0.25">
      <c r="A21" s="13" t="s">
        <v>43</v>
      </c>
      <c r="B21" s="1">
        <v>0</v>
      </c>
      <c r="C21" s="1">
        <v>0</v>
      </c>
      <c r="D21" s="1">
        <v>0</v>
      </c>
      <c r="E21" s="1">
        <v>5830004</v>
      </c>
      <c r="F21" s="1">
        <v>92007</v>
      </c>
    </row>
    <row r="22" spans="1:9" x14ac:dyDescent="0.25">
      <c r="A22" s="13" t="s">
        <v>37</v>
      </c>
      <c r="B22" s="1">
        <v>2899356</v>
      </c>
      <c r="C22" s="1">
        <v>0</v>
      </c>
      <c r="D22" s="1">
        <v>0</v>
      </c>
      <c r="E22" s="1">
        <v>1427953</v>
      </c>
      <c r="F22" s="1">
        <v>1427953</v>
      </c>
    </row>
    <row r="23" spans="1:9" x14ac:dyDescent="0.25">
      <c r="A23" s="18"/>
      <c r="B23" s="7">
        <f>SUM(B15:B22)</f>
        <v>-83826335</v>
      </c>
      <c r="C23" s="7">
        <f t="shared" ref="C23:G23" si="2">SUM(C15:C22)</f>
        <v>-67771575</v>
      </c>
      <c r="D23" s="7">
        <f t="shared" si="2"/>
        <v>-74801778</v>
      </c>
      <c r="E23" s="7">
        <f t="shared" si="2"/>
        <v>-37046734</v>
      </c>
      <c r="F23" s="7">
        <f t="shared" si="2"/>
        <v>-125546784</v>
      </c>
      <c r="G23" s="7">
        <f t="shared" si="2"/>
        <v>-113316634</v>
      </c>
      <c r="H23" s="7">
        <f t="shared" ref="H23:I23" si="3">SUM(H15:H22)</f>
        <v>-127679015</v>
      </c>
      <c r="I23" s="7">
        <f t="shared" si="3"/>
        <v>-82293871</v>
      </c>
    </row>
    <row r="24" spans="1:9" x14ac:dyDescent="0.25">
      <c r="A24"/>
    </row>
    <row r="25" spans="1:9" x14ac:dyDescent="0.25">
      <c r="A25" s="23" t="s">
        <v>88</v>
      </c>
    </row>
    <row r="26" spans="1:9" x14ac:dyDescent="0.25">
      <c r="A26" s="3" t="s">
        <v>38</v>
      </c>
      <c r="B26" s="3">
        <v>63059718</v>
      </c>
      <c r="C26" s="3">
        <v>24084460</v>
      </c>
      <c r="D26" s="3">
        <v>102547848</v>
      </c>
      <c r="E26" s="3">
        <v>-49585342</v>
      </c>
      <c r="F26" s="3">
        <v>-6235202</v>
      </c>
      <c r="G26" s="3"/>
      <c r="H26" s="3"/>
      <c r="I26" s="3"/>
    </row>
    <row r="27" spans="1:9" x14ac:dyDescent="0.25">
      <c r="A27" s="3" t="s">
        <v>59</v>
      </c>
      <c r="B27" s="3"/>
      <c r="C27" s="3"/>
      <c r="D27" s="3"/>
      <c r="E27" s="3"/>
      <c r="F27" s="3"/>
      <c r="G27" s="3">
        <v>30174281</v>
      </c>
      <c r="H27" s="3">
        <v>70363391</v>
      </c>
      <c r="I27" s="3">
        <v>12541020</v>
      </c>
    </row>
    <row r="28" spans="1:9" x14ac:dyDescent="0.25">
      <c r="A28" s="3" t="s">
        <v>60</v>
      </c>
      <c r="B28" s="3"/>
      <c r="C28" s="3"/>
      <c r="D28" s="3"/>
      <c r="E28" s="3"/>
      <c r="F28" s="3"/>
      <c r="G28" s="3">
        <v>-3148247</v>
      </c>
      <c r="H28" s="3">
        <v>-7450634</v>
      </c>
      <c r="I28" s="3"/>
    </row>
    <row r="29" spans="1:9" x14ac:dyDescent="0.25">
      <c r="A29" s="3" t="s">
        <v>35</v>
      </c>
      <c r="B29" s="3">
        <v>-49419313</v>
      </c>
      <c r="C29" s="3">
        <v>-52578648</v>
      </c>
      <c r="D29" s="3">
        <v>-73272859</v>
      </c>
      <c r="E29" s="1">
        <v>0</v>
      </c>
      <c r="F29" s="3">
        <v>0</v>
      </c>
      <c r="G29" s="3"/>
      <c r="H29" s="3"/>
      <c r="I29" s="3">
        <v>-8501791</v>
      </c>
    </row>
    <row r="30" spans="1:9" x14ac:dyDescent="0.25">
      <c r="A30" s="3" t="s">
        <v>39</v>
      </c>
      <c r="B30" s="3">
        <v>-1374669</v>
      </c>
      <c r="C30" s="3">
        <v>0</v>
      </c>
      <c r="D30" s="3">
        <v>0</v>
      </c>
      <c r="E30" s="3">
        <v>0</v>
      </c>
      <c r="F30" s="3">
        <v>31868442</v>
      </c>
      <c r="G30" s="3"/>
      <c r="H30" s="3"/>
      <c r="I30" s="3"/>
    </row>
    <row r="31" spans="1:9" x14ac:dyDescent="0.25">
      <c r="A31" s="3" t="s">
        <v>40</v>
      </c>
      <c r="B31" s="3">
        <v>-170023</v>
      </c>
      <c r="C31" s="3">
        <v>-13841480</v>
      </c>
      <c r="D31" s="3">
        <v>-62760</v>
      </c>
      <c r="E31" s="3">
        <v>-16737772</v>
      </c>
      <c r="F31" s="3">
        <v>0</v>
      </c>
      <c r="G31" s="3">
        <v>-20102269</v>
      </c>
      <c r="H31" s="3">
        <v>-16764</v>
      </c>
      <c r="I31" s="3"/>
    </row>
    <row r="32" spans="1:9" x14ac:dyDescent="0.25">
      <c r="A32" s="18"/>
      <c r="B32" s="14">
        <f>SUM(B26:B31)</f>
        <v>12095713</v>
      </c>
      <c r="C32" s="14">
        <f t="shared" ref="C32:G32" si="4">SUM(C26:C31)</f>
        <v>-42335668</v>
      </c>
      <c r="D32" s="14">
        <f t="shared" si="4"/>
        <v>29212229</v>
      </c>
      <c r="E32" s="14">
        <f t="shared" si="4"/>
        <v>-66323114</v>
      </c>
      <c r="F32" s="14">
        <f t="shared" si="4"/>
        <v>25633240</v>
      </c>
      <c r="G32" s="14">
        <f t="shared" si="4"/>
        <v>6923765</v>
      </c>
      <c r="H32" s="14">
        <f t="shared" ref="H32:I32" si="5">SUM(H26:H31)</f>
        <v>62895993</v>
      </c>
      <c r="I32" s="14">
        <f t="shared" si="5"/>
        <v>4039229</v>
      </c>
    </row>
    <row r="33" spans="1:9" x14ac:dyDescent="0.25">
      <c r="A33"/>
    </row>
    <row r="34" spans="1:9" x14ac:dyDescent="0.25">
      <c r="A34" s="18" t="s">
        <v>89</v>
      </c>
      <c r="B34" s="2">
        <f>SUM(B12,B23,B32)</f>
        <v>4523632</v>
      </c>
      <c r="C34" s="2">
        <f t="shared" ref="C34:G34" si="6">SUM(C12,C23,C32)</f>
        <v>820915</v>
      </c>
      <c r="D34" s="2">
        <f t="shared" si="6"/>
        <v>-3383723</v>
      </c>
      <c r="E34" s="2">
        <f t="shared" si="6"/>
        <v>-2008430</v>
      </c>
      <c r="F34" s="2">
        <f t="shared" si="6"/>
        <v>8390541</v>
      </c>
      <c r="G34" s="2">
        <f t="shared" si="6"/>
        <v>19709246</v>
      </c>
      <c r="H34" s="2">
        <f t="shared" ref="H34:I34" si="7">SUM(H12,H23,H32)</f>
        <v>-30894685</v>
      </c>
      <c r="I34" s="2">
        <f t="shared" si="7"/>
        <v>17284428</v>
      </c>
    </row>
    <row r="35" spans="1:9" x14ac:dyDescent="0.25">
      <c r="A35" s="24" t="s">
        <v>90</v>
      </c>
      <c r="B35" s="1">
        <v>17093600</v>
      </c>
      <c r="C35" s="1">
        <v>21617232</v>
      </c>
      <c r="D35" s="1">
        <v>22438147</v>
      </c>
      <c r="E35" s="3">
        <v>19054425</v>
      </c>
      <c r="F35" s="1">
        <v>17045995</v>
      </c>
      <c r="G35" s="1">
        <v>25436547</v>
      </c>
      <c r="H35" s="1">
        <v>45145792</v>
      </c>
      <c r="I35" s="1">
        <v>14251107</v>
      </c>
    </row>
    <row r="36" spans="1:9" x14ac:dyDescent="0.25">
      <c r="A36" s="23" t="s">
        <v>91</v>
      </c>
      <c r="B36" s="2">
        <f>SUM(B34:B35)</f>
        <v>21617232</v>
      </c>
      <c r="C36" s="2">
        <f t="shared" ref="C36:G36" si="8">SUM(C34:C35)</f>
        <v>22438147</v>
      </c>
      <c r="D36" s="2">
        <f t="shared" si="8"/>
        <v>19054424</v>
      </c>
      <c r="E36" s="2">
        <f t="shared" si="8"/>
        <v>17045995</v>
      </c>
      <c r="F36" s="2">
        <f t="shared" si="8"/>
        <v>25436536</v>
      </c>
      <c r="G36" s="2">
        <f t="shared" si="8"/>
        <v>45145793</v>
      </c>
      <c r="H36" s="2">
        <f t="shared" ref="H36:I36" si="9">SUM(H34:H35)</f>
        <v>14251107</v>
      </c>
      <c r="I36" s="2">
        <f t="shared" si="9"/>
        <v>31535535</v>
      </c>
    </row>
    <row r="37" spans="1:9" x14ac:dyDescent="0.25">
      <c r="A37"/>
      <c r="B37" s="2"/>
      <c r="C37" s="2"/>
      <c r="D37" s="2"/>
      <c r="E37" s="2"/>
      <c r="F37" s="2"/>
      <c r="G37" s="2"/>
      <c r="H37" s="2"/>
      <c r="I37" s="2"/>
    </row>
    <row r="38" spans="1:9" s="5" customFormat="1" x14ac:dyDescent="0.25">
      <c r="A38" s="23" t="s">
        <v>92</v>
      </c>
      <c r="B38" s="4">
        <f>B12/('1'!B46/10)</f>
        <v>2.758038700810185</v>
      </c>
      <c r="C38" s="4">
        <f>C12/('1'!C46/10)</f>
        <v>3.6474168113425924</v>
      </c>
      <c r="D38" s="4">
        <f>D12/('1'!D46/10)</f>
        <v>1.2616047429790327</v>
      </c>
      <c r="E38" s="4">
        <f>E12/('1'!E46/10)</f>
        <v>2.7544246811259985</v>
      </c>
      <c r="F38" s="4">
        <f>F12/('1'!F46/10)</f>
        <v>2.6755333957610796</v>
      </c>
      <c r="G38" s="4">
        <f>G12/('1'!G46/10)</f>
        <v>2.832012973411258</v>
      </c>
      <c r="H38" s="4">
        <f>H12/('1'!H46/10)</f>
        <v>0.64497237159814147</v>
      </c>
      <c r="I38" s="4">
        <f>I12/('1'!I46/10)</f>
        <v>1.6235057577578722</v>
      </c>
    </row>
    <row r="39" spans="1:9" x14ac:dyDescent="0.25">
      <c r="A39" s="23" t="s">
        <v>93</v>
      </c>
      <c r="B39" s="1">
        <f>'1'!B46/10</f>
        <v>27648000</v>
      </c>
      <c r="C39" s="1">
        <f>'1'!C46/10</f>
        <v>30412800</v>
      </c>
      <c r="D39" s="1">
        <f>'1'!D46/10</f>
        <v>33454080</v>
      </c>
      <c r="E39" s="1">
        <f>'1'!E46/10</f>
        <v>36799488</v>
      </c>
      <c r="F39" s="1">
        <f>'1'!F46/10</f>
        <v>40479436.799999997</v>
      </c>
      <c r="G39" s="1">
        <f>'1'!G46/10</f>
        <v>44527379</v>
      </c>
      <c r="H39" s="1">
        <f>'1'!H46/10</f>
        <v>52542308</v>
      </c>
      <c r="I39" s="1">
        <f>'1'!I46/10</f>
        <v>58847386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3" sqref="D13"/>
    </sheetView>
  </sheetViews>
  <sheetFormatPr defaultRowHeight="15" x14ac:dyDescent="0.25"/>
  <cols>
    <col min="1" max="1" width="31.28515625" bestFit="1" customWidth="1"/>
  </cols>
  <sheetData>
    <row r="1" spans="1:8" s="1" customFormat="1" x14ac:dyDescent="0.25">
      <c r="A1" s="17" t="s">
        <v>74</v>
      </c>
    </row>
    <row r="2" spans="1:8" s="1" customFormat="1" x14ac:dyDescent="0.25">
      <c r="A2" s="17" t="s">
        <v>94</v>
      </c>
    </row>
    <row r="3" spans="1:8" s="1" customFormat="1" x14ac:dyDescent="0.25">
      <c r="A3" s="17" t="s">
        <v>66</v>
      </c>
    </row>
    <row r="4" spans="1:8" x14ac:dyDescent="0.25">
      <c r="B4" s="18">
        <v>2012</v>
      </c>
      <c r="C4" s="18">
        <v>2013</v>
      </c>
      <c r="D4" s="18">
        <v>2014</v>
      </c>
      <c r="E4" s="18">
        <v>2015</v>
      </c>
      <c r="F4" s="18">
        <v>2016</v>
      </c>
      <c r="G4" s="18">
        <v>2017</v>
      </c>
      <c r="H4" s="18">
        <v>2018</v>
      </c>
    </row>
    <row r="5" spans="1:8" x14ac:dyDescent="0.25">
      <c r="A5" t="s">
        <v>95</v>
      </c>
      <c r="B5" s="15">
        <f>'2'!B30/'1'!B23</f>
        <v>6.6555574020211838E-2</v>
      </c>
      <c r="C5" s="15">
        <f>'2'!C30/'1'!C23</f>
        <v>1.577608114868986E-2</v>
      </c>
      <c r="D5" s="15">
        <f>'2'!D30/'1'!D23</f>
        <v>2.1266374162837842E-2</v>
      </c>
      <c r="E5" s="15">
        <f>'2'!E30/'1'!E23</f>
        <v>2.2487173040887459E-2</v>
      </c>
      <c r="F5" s="15">
        <f>'2'!F30/'1'!F23</f>
        <v>3.2006371308068264E-2</v>
      </c>
      <c r="G5" s="15">
        <f>'2'!G30/'1'!G23</f>
        <v>3.6307319101889793E-2</v>
      </c>
      <c r="H5" s="15">
        <f>'2'!H30/'1'!H23</f>
        <v>2.8915161542642964E-2</v>
      </c>
    </row>
    <row r="6" spans="1:8" x14ac:dyDescent="0.25">
      <c r="A6" t="s">
        <v>96</v>
      </c>
      <c r="B6" s="15">
        <f>'2'!B30/'1'!B45</f>
        <v>8.4603339970520455E-2</v>
      </c>
      <c r="C6" s="15">
        <f>'2'!C30/'1'!C45</f>
        <v>2.0373433557843816E-2</v>
      </c>
      <c r="D6" s="15">
        <f>'2'!D30/'1'!D45</f>
        <v>2.8732423919667491E-2</v>
      </c>
      <c r="E6" s="15">
        <f>'2'!E30/'1'!E45</f>
        <v>3.0311490465447774E-2</v>
      </c>
      <c r="F6" s="15">
        <f>'2'!F30/'1'!F45</f>
        <v>4.2735729371162032E-2</v>
      </c>
      <c r="G6" s="15">
        <f>'2'!G30/'1'!G45</f>
        <v>5.2344639527780505E-2</v>
      </c>
      <c r="H6" s="15">
        <f>'2'!H30/'1'!H45</f>
        <v>4.1634573900527702E-2</v>
      </c>
    </row>
    <row r="7" spans="1:8" x14ac:dyDescent="0.25">
      <c r="A7" t="s">
        <v>61</v>
      </c>
      <c r="B7" s="15">
        <f>'1'!B28/'1'!B45</f>
        <v>0</v>
      </c>
      <c r="C7" s="15">
        <f>'1'!C28/'1'!C45</f>
        <v>0</v>
      </c>
      <c r="D7" s="15">
        <f>'1'!D28/'1'!D45</f>
        <v>0</v>
      </c>
      <c r="E7" s="15">
        <f>'1'!E28/'1'!E45</f>
        <v>0</v>
      </c>
      <c r="F7" s="15">
        <f>'1'!F28/'1'!F45</f>
        <v>1.2790251010661001E-2</v>
      </c>
      <c r="G7" s="15">
        <f>'1'!G28/'1'!G45</f>
        <v>1.1061645655891399E-2</v>
      </c>
      <c r="H7" s="15">
        <f>'1'!H28/'1'!H45</f>
        <v>6.7033967571183666E-3</v>
      </c>
    </row>
    <row r="8" spans="1:8" x14ac:dyDescent="0.25">
      <c r="A8" t="s">
        <v>62</v>
      </c>
      <c r="B8" s="16">
        <f>'1'!B15/'1'!B32</f>
        <v>1.0803475042390565</v>
      </c>
      <c r="C8" s="16">
        <f>'1'!C15/'1'!C32</f>
        <v>1.0410399365217713</v>
      </c>
      <c r="D8" s="16">
        <f>'1'!D15/'1'!D32</f>
        <v>1.0574029744008022</v>
      </c>
      <c r="E8" s="16">
        <f>'1'!E15/'1'!E32</f>
        <v>1.0481266681513464</v>
      </c>
      <c r="F8" s="16">
        <f>'1'!F15/'1'!F32</f>
        <v>1.0637208660171398</v>
      </c>
      <c r="G8" s="16">
        <f>'1'!G15/'1'!G32</f>
        <v>1.0324230064708864</v>
      </c>
      <c r="H8" s="16">
        <f>'1'!H15/'1'!H32</f>
        <v>1.0192351798759602</v>
      </c>
    </row>
    <row r="9" spans="1:8" x14ac:dyDescent="0.25">
      <c r="A9" t="s">
        <v>63</v>
      </c>
      <c r="B9" s="15">
        <f>'2'!B30/'2'!B5</f>
        <v>9.2524263435009302E-2</v>
      </c>
      <c r="C9" s="15">
        <f>'2'!C30/'2'!C5</f>
        <v>2.3906723436178584E-2</v>
      </c>
      <c r="D9" s="15">
        <f>'2'!D30/'2'!D5</f>
        <v>2.8385544452910329E-2</v>
      </c>
      <c r="E9" s="15">
        <f>'2'!E30/'2'!E5</f>
        <v>3.3022673269264599E-2</v>
      </c>
      <c r="F9" s="15">
        <f>'2'!F30/'2'!F5</f>
        <v>4.4354168497070412E-2</v>
      </c>
      <c r="G9" s="15">
        <f>'2'!G30/'2'!G5</f>
        <v>4.8429883371031518E-2</v>
      </c>
      <c r="H9" s="15">
        <f>'2'!H30/'2'!H5</f>
        <v>3.9343997361498684E-2</v>
      </c>
    </row>
    <row r="10" spans="1:8" x14ac:dyDescent="0.25">
      <c r="A10" t="s">
        <v>64</v>
      </c>
      <c r="B10" s="15">
        <f>'2'!B13/'2'!B5</f>
        <v>0.13841451661297649</v>
      </c>
      <c r="C10" s="15">
        <f>'2'!C13/'2'!C5</f>
        <v>6.724614344266959E-2</v>
      </c>
      <c r="D10" s="15">
        <f>'2'!D13/'2'!D5</f>
        <v>8.1906716984812708E-2</v>
      </c>
      <c r="E10" s="15">
        <f>'2'!E13/'2'!E5</f>
        <v>8.1943758201588029E-2</v>
      </c>
      <c r="F10" s="15">
        <f>'2'!F13/'2'!F5</f>
        <v>8.9026754266992983E-2</v>
      </c>
      <c r="G10" s="15">
        <f>'2'!G13/'2'!G5</f>
        <v>8.4111562550704441E-2</v>
      </c>
      <c r="H10" s="15">
        <f>'2'!H13/'2'!H5</f>
        <v>7.4869310135234166E-2</v>
      </c>
    </row>
    <row r="11" spans="1:8" x14ac:dyDescent="0.25">
      <c r="A11" t="s">
        <v>97</v>
      </c>
      <c r="B11" s="15">
        <f>'2'!B30/('1'!B28+'1'!B45)</f>
        <v>8.4603339970520455E-2</v>
      </c>
      <c r="C11" s="15">
        <f>'2'!C30/('1'!C28+'1'!C45)</f>
        <v>2.0373433557843816E-2</v>
      </c>
      <c r="D11" s="15">
        <f>'2'!D30/('1'!D28+'1'!D45)</f>
        <v>2.8732423919667491E-2</v>
      </c>
      <c r="E11" s="15">
        <f>'2'!E30/('1'!E28+'1'!E45)</f>
        <v>3.0311490465447774E-2</v>
      </c>
      <c r="F11" s="15">
        <f>'2'!F30/('1'!F28+'1'!F45)</f>
        <v>4.2196031536160764E-2</v>
      </c>
      <c r="G11" s="15">
        <f>'2'!G30/('1'!G28+'1'!G45)</f>
        <v>5.1771956490173972E-2</v>
      </c>
      <c r="H11" s="15">
        <f>'2'!H30/('1'!H28+'1'!H45)</f>
        <v>4.1357339246738074E-2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2020-04-11T14:43:38Z</dcterms:modified>
</cp:coreProperties>
</file>