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Engineering\Quarterly\"/>
    </mc:Choice>
  </mc:AlternateContent>
  <bookViews>
    <workbookView xWindow="0" yWindow="0" windowWidth="9570" windowHeight="747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igqUR655yvDtOoJZvbO3LfDXP/lQ=="/>
    </ext>
  </extLst>
</workbook>
</file>

<file path=xl/calcChain.xml><?xml version="1.0" encoding="utf-8"?>
<calcChain xmlns="http://schemas.openxmlformats.org/spreadsheetml/2006/main">
  <c r="I39" i="3" l="1"/>
  <c r="H39" i="3"/>
  <c r="G39" i="3"/>
  <c r="F39" i="3"/>
  <c r="E39" i="3"/>
  <c r="D39" i="3"/>
  <c r="C39" i="3"/>
  <c r="B39" i="3"/>
  <c r="I34" i="3"/>
  <c r="H34" i="3"/>
  <c r="G34" i="3"/>
  <c r="F34" i="3"/>
  <c r="E34" i="3"/>
  <c r="D34" i="3"/>
  <c r="C34" i="3"/>
  <c r="B34" i="3"/>
  <c r="I28" i="3"/>
  <c r="H28" i="3"/>
  <c r="G28" i="3"/>
  <c r="F28" i="3"/>
  <c r="E28" i="3"/>
  <c r="D28" i="3"/>
  <c r="C28" i="3"/>
  <c r="B28" i="3"/>
  <c r="I20" i="3"/>
  <c r="H20" i="3"/>
  <c r="G20" i="3"/>
  <c r="F20" i="3"/>
  <c r="E20" i="3"/>
  <c r="D20" i="3"/>
  <c r="C20" i="3"/>
  <c r="B20" i="3"/>
  <c r="B11" i="3"/>
  <c r="B38" i="3" s="1"/>
  <c r="I9" i="3"/>
  <c r="I11" i="3" s="1"/>
  <c r="H9" i="3"/>
  <c r="H11" i="3" s="1"/>
  <c r="G9" i="3"/>
  <c r="G11" i="3" s="1"/>
  <c r="F9" i="3"/>
  <c r="F11" i="3" s="1"/>
  <c r="E9" i="3"/>
  <c r="E11" i="3" s="1"/>
  <c r="D9" i="3"/>
  <c r="D11" i="3" s="1"/>
  <c r="C9" i="3"/>
  <c r="C11" i="3" s="1"/>
  <c r="B9" i="3"/>
  <c r="I32" i="2"/>
  <c r="H32" i="2"/>
  <c r="G32" i="2"/>
  <c r="F32" i="2"/>
  <c r="E32" i="2"/>
  <c r="D32" i="2"/>
  <c r="C32" i="2"/>
  <c r="B32" i="2"/>
  <c r="I27" i="2"/>
  <c r="H27" i="2"/>
  <c r="G27" i="2"/>
  <c r="F27" i="2"/>
  <c r="E27" i="2"/>
  <c r="D27" i="2"/>
  <c r="C27" i="2"/>
  <c r="B27" i="2"/>
  <c r="I13" i="2"/>
  <c r="H13" i="2"/>
  <c r="G13" i="2"/>
  <c r="F13" i="2"/>
  <c r="E13" i="2"/>
  <c r="D13" i="2"/>
  <c r="C13" i="2"/>
  <c r="B13" i="2"/>
  <c r="I7" i="2"/>
  <c r="I15" i="2" s="1"/>
  <c r="I20" i="2" s="1"/>
  <c r="I23" i="2" s="1"/>
  <c r="I29" i="2" s="1"/>
  <c r="I31" i="2" s="1"/>
  <c r="H7" i="2"/>
  <c r="H15" i="2" s="1"/>
  <c r="H20" i="2" s="1"/>
  <c r="H23" i="2" s="1"/>
  <c r="H29" i="2" s="1"/>
  <c r="H31" i="2" s="1"/>
  <c r="G7" i="2"/>
  <c r="G15" i="2" s="1"/>
  <c r="G20" i="2" s="1"/>
  <c r="G23" i="2" s="1"/>
  <c r="G29" i="2" s="1"/>
  <c r="G31" i="2" s="1"/>
  <c r="F7" i="2"/>
  <c r="F15" i="2" s="1"/>
  <c r="E7" i="2"/>
  <c r="E15" i="2" s="1"/>
  <c r="D7" i="2"/>
  <c r="D15" i="2" s="1"/>
  <c r="C7" i="2"/>
  <c r="C15" i="2" s="1"/>
  <c r="B7" i="2"/>
  <c r="B15" i="2" s="1"/>
  <c r="I53" i="1"/>
  <c r="H53" i="1"/>
  <c r="G53" i="1"/>
  <c r="F53" i="1"/>
  <c r="E53" i="1"/>
  <c r="D53" i="1"/>
  <c r="C53" i="1"/>
  <c r="B53" i="1"/>
  <c r="I46" i="1"/>
  <c r="I48" i="1" s="1"/>
  <c r="I52" i="1" s="1"/>
  <c r="H46" i="1"/>
  <c r="H48" i="1" s="1"/>
  <c r="H52" i="1" s="1"/>
  <c r="G46" i="1"/>
  <c r="G48" i="1" s="1"/>
  <c r="G52" i="1" s="1"/>
  <c r="F46" i="1"/>
  <c r="F8" i="4" s="1"/>
  <c r="E46" i="1"/>
  <c r="E48" i="1" s="1"/>
  <c r="E52" i="1" s="1"/>
  <c r="D46" i="1"/>
  <c r="D48" i="1" s="1"/>
  <c r="D52" i="1" s="1"/>
  <c r="C46" i="1"/>
  <c r="C48" i="1" s="1"/>
  <c r="C52" i="1" s="1"/>
  <c r="B46" i="1"/>
  <c r="B8" i="4" s="1"/>
  <c r="I36" i="1"/>
  <c r="H36" i="1"/>
  <c r="G36" i="1"/>
  <c r="F36" i="1"/>
  <c r="E36" i="1"/>
  <c r="D36" i="1"/>
  <c r="C36" i="1"/>
  <c r="B36" i="1"/>
  <c r="I30" i="1"/>
  <c r="I38" i="1" s="1"/>
  <c r="I50" i="1" s="1"/>
  <c r="H30" i="1"/>
  <c r="H38" i="1" s="1"/>
  <c r="H50" i="1" s="1"/>
  <c r="G30" i="1"/>
  <c r="G38" i="1" s="1"/>
  <c r="G50" i="1" s="1"/>
  <c r="F30" i="1"/>
  <c r="F38" i="1" s="1"/>
  <c r="E30" i="1"/>
  <c r="E38" i="1" s="1"/>
  <c r="E50" i="1" s="1"/>
  <c r="D30" i="1"/>
  <c r="D38" i="1" s="1"/>
  <c r="D50" i="1" s="1"/>
  <c r="C30" i="1"/>
  <c r="C38" i="1" s="1"/>
  <c r="C50" i="1" s="1"/>
  <c r="B30" i="1"/>
  <c r="B38" i="1" s="1"/>
  <c r="I14" i="1"/>
  <c r="H14" i="1"/>
  <c r="G14" i="1"/>
  <c r="F14" i="1"/>
  <c r="F9" i="4" s="1"/>
  <c r="E14" i="1"/>
  <c r="E9" i="4" s="1"/>
  <c r="D14" i="1"/>
  <c r="D9" i="4" s="1"/>
  <c r="C14" i="1"/>
  <c r="C9" i="4" s="1"/>
  <c r="B14" i="1"/>
  <c r="B9" i="4" s="1"/>
  <c r="I6" i="1"/>
  <c r="I22" i="1" s="1"/>
  <c r="H6" i="1"/>
  <c r="H22" i="1" s="1"/>
  <c r="G6" i="1"/>
  <c r="G22" i="1" s="1"/>
  <c r="F6" i="1"/>
  <c r="F22" i="1" s="1"/>
  <c r="E6" i="1"/>
  <c r="E22" i="1" s="1"/>
  <c r="D6" i="1"/>
  <c r="D22" i="1" s="1"/>
  <c r="C6" i="1"/>
  <c r="C22" i="1" s="1"/>
  <c r="B6" i="1"/>
  <c r="B22" i="1" s="1"/>
  <c r="C20" i="2" l="1"/>
  <c r="C23" i="2" s="1"/>
  <c r="C29" i="2" s="1"/>
  <c r="B11" i="4"/>
  <c r="C30" i="3"/>
  <c r="C36" i="3" s="1"/>
  <c r="C38" i="3"/>
  <c r="D20" i="2"/>
  <c r="D23" i="2" s="1"/>
  <c r="D29" i="2" s="1"/>
  <c r="E11" i="4"/>
  <c r="D38" i="3"/>
  <c r="D30" i="3"/>
  <c r="D36" i="3" s="1"/>
  <c r="F11" i="4"/>
  <c r="E20" i="2"/>
  <c r="E23" i="2" s="1"/>
  <c r="E29" i="2" s="1"/>
  <c r="E30" i="3"/>
  <c r="E36" i="3" s="1"/>
  <c r="E38" i="3"/>
  <c r="F20" i="2"/>
  <c r="F23" i="2" s="1"/>
  <c r="F29" i="2" s="1"/>
  <c r="D11" i="4"/>
  <c r="F30" i="3"/>
  <c r="F36" i="3" s="1"/>
  <c r="F38" i="3"/>
  <c r="G38" i="3"/>
  <c r="G30" i="3"/>
  <c r="G36" i="3" s="1"/>
  <c r="H30" i="3"/>
  <c r="H36" i="3" s="1"/>
  <c r="H38" i="3"/>
  <c r="I38" i="3"/>
  <c r="I30" i="3"/>
  <c r="I36" i="3" s="1"/>
  <c r="B50" i="1"/>
  <c r="C11" i="4"/>
  <c r="B20" i="2"/>
  <c r="B23" i="2" s="1"/>
  <c r="B29" i="2" s="1"/>
  <c r="C8" i="4"/>
  <c r="D8" i="4"/>
  <c r="B48" i="1"/>
  <c r="B52" i="1" s="1"/>
  <c r="F48" i="1"/>
  <c r="F52" i="1" s="1"/>
  <c r="E8" i="4"/>
  <c r="B30" i="3"/>
  <c r="B36" i="3" s="1"/>
  <c r="B31" i="2" l="1"/>
  <c r="C6" i="4"/>
  <c r="C12" i="4"/>
  <c r="C7" i="4"/>
  <c r="C10" i="4"/>
  <c r="C31" i="2"/>
  <c r="B6" i="4"/>
  <c r="B12" i="4"/>
  <c r="B7" i="4"/>
  <c r="B10" i="4"/>
  <c r="F50" i="1"/>
  <c r="D31" i="2"/>
  <c r="E12" i="4"/>
  <c r="E7" i="4"/>
  <c r="E10" i="4"/>
  <c r="E6" i="4"/>
  <c r="D6" i="4"/>
  <c r="D12" i="4"/>
  <c r="D7" i="4"/>
  <c r="D10" i="4"/>
  <c r="F31" i="2"/>
  <c r="F12" i="4"/>
  <c r="F7" i="4"/>
  <c r="F10" i="4"/>
  <c r="E31" i="2"/>
  <c r="F6" i="4"/>
</calcChain>
</file>

<file path=xl/sharedStrings.xml><?xml version="1.0" encoding="utf-8"?>
<sst xmlns="http://schemas.openxmlformats.org/spreadsheetml/2006/main" count="128" uniqueCount="97">
  <si>
    <t>Aftab Automobiles Limited</t>
  </si>
  <si>
    <t>Balance Sheet</t>
  </si>
  <si>
    <t>As at quarter end</t>
  </si>
  <si>
    <t>Quarter 3</t>
  </si>
  <si>
    <t>Cash Flow Statement</t>
  </si>
  <si>
    <t xml:space="preserve"> Quarter 2</t>
  </si>
  <si>
    <t xml:space="preserve"> Quarter 3</t>
  </si>
  <si>
    <t>Quarter 1</t>
  </si>
  <si>
    <t>Quarter 2</t>
  </si>
  <si>
    <t>Income Statement</t>
  </si>
  <si>
    <t>Net Revenues</t>
  </si>
  <si>
    <t>ASSETS</t>
  </si>
  <si>
    <t>Net Cash Flows - Operating Activities</t>
  </si>
  <si>
    <t>Receipts from customers</t>
  </si>
  <si>
    <t>NON CURRENT ASSETS</t>
  </si>
  <si>
    <t>Cost of goods sold</t>
  </si>
  <si>
    <t>Gross Profit</t>
  </si>
  <si>
    <t>Receipts from others</t>
  </si>
  <si>
    <t>Payments to suppliers and employees</t>
  </si>
  <si>
    <t>Cash generated from operations</t>
  </si>
  <si>
    <t>Operating Incomes/Expenses</t>
  </si>
  <si>
    <t xml:space="preserve">Property,Plant  and  Equipment </t>
  </si>
  <si>
    <t>Administrative   Expenses</t>
  </si>
  <si>
    <t>Selling and Distribution Expenses</t>
  </si>
  <si>
    <t xml:space="preserve">Capital Work-in-Progress </t>
  </si>
  <si>
    <t>Income tax paid</t>
  </si>
  <si>
    <t>Financial expenses</t>
  </si>
  <si>
    <t>Investments</t>
  </si>
  <si>
    <t>Investment in Shares</t>
  </si>
  <si>
    <t>Operating Profit</t>
  </si>
  <si>
    <t xml:space="preserve"> Investment in Associate</t>
  </si>
  <si>
    <t>Receivables -Non-Current Maturity</t>
  </si>
  <si>
    <t>Net Cash Flows - Investment Activities</t>
  </si>
  <si>
    <t>CURRENT ASSETS</t>
  </si>
  <si>
    <t xml:space="preserve">Acquisition of Property,plant and equipment </t>
  </si>
  <si>
    <t>Non-Operating Income/(Expenses)</t>
  </si>
  <si>
    <t>Stock and stores</t>
  </si>
  <si>
    <t>Investment in Share money deposit</t>
  </si>
  <si>
    <t xml:space="preserve">Advances, Deposits and Prepayments </t>
  </si>
  <si>
    <t>Other Income</t>
  </si>
  <si>
    <t>Financial charges</t>
  </si>
  <si>
    <t>Disposal Proceeds</t>
  </si>
  <si>
    <t>Receivables -Current Maturity</t>
  </si>
  <si>
    <t>Disposal of shares</t>
  </si>
  <si>
    <t>Current account with Navana Group Companies</t>
  </si>
  <si>
    <t>Inter company transaction</t>
  </si>
  <si>
    <t>Profit Before contribution to WPPF</t>
  </si>
  <si>
    <t>Income Tax Deducted Source</t>
  </si>
  <si>
    <t>Capital work-in-progress</t>
  </si>
  <si>
    <t>Cash and bank balances</t>
  </si>
  <si>
    <t>Contribution to WPPF</t>
  </si>
  <si>
    <t>Share of profit from associate company</t>
  </si>
  <si>
    <t>Profit Before Taxation</t>
  </si>
  <si>
    <t>Provision for Taxation</t>
  </si>
  <si>
    <t>Net Cash Flows - Financing Activities</t>
  </si>
  <si>
    <t>Current</t>
  </si>
  <si>
    <t>Received/(Repayments) of bank loan</t>
  </si>
  <si>
    <t>Deferred</t>
  </si>
  <si>
    <t>Bank interest paid</t>
  </si>
  <si>
    <t>Net Profit</t>
  </si>
  <si>
    <t>Liabilities and Capital</t>
  </si>
  <si>
    <t>Financial charges paid</t>
  </si>
  <si>
    <t xml:space="preserve">Cash Dividend Paid </t>
  </si>
  <si>
    <t>Liabilities</t>
  </si>
  <si>
    <t>Earnings per share (par value Taka 10)</t>
  </si>
  <si>
    <t>Non Current Liabilities</t>
  </si>
  <si>
    <t>Loan and deferred liabilities (unsecured)</t>
  </si>
  <si>
    <t>Net Change in Cash Flows</t>
  </si>
  <si>
    <t>Long Term loan-Non current Maturity</t>
  </si>
  <si>
    <t>Shares to Calculate EPS</t>
  </si>
  <si>
    <t>Deferred Tax Liability</t>
  </si>
  <si>
    <t>Cash and Cash Equivalents at Beginning Period</t>
  </si>
  <si>
    <t>Adjustment for divestment of subsidiries</t>
  </si>
  <si>
    <t>Current Liabilities</t>
  </si>
  <si>
    <t>Long Term loan-Current Maturity</t>
  </si>
  <si>
    <t>Short-term loan</t>
  </si>
  <si>
    <t>Accrued and other current liabilities</t>
  </si>
  <si>
    <t>Cash and Cash Equivalents at End of Period</t>
  </si>
  <si>
    <t>Net Operating Cash Flow Per Share</t>
  </si>
  <si>
    <t>Shareholders’ Equity</t>
  </si>
  <si>
    <t>Share Capital</t>
  </si>
  <si>
    <t>Share Premium</t>
  </si>
  <si>
    <t>Reserves</t>
  </si>
  <si>
    <t>AFS Reserve</t>
  </si>
  <si>
    <t>Retained Earnings</t>
  </si>
  <si>
    <t>Shares to Calculate NOCFPS</t>
  </si>
  <si>
    <t>Non-controlling interest</t>
  </si>
  <si>
    <t>Ratio</t>
  </si>
  <si>
    <t>Return on Asset (ROA)</t>
  </si>
  <si>
    <t>Return on Equity (ROE)</t>
  </si>
  <si>
    <t>Net assets value per share</t>
  </si>
  <si>
    <t>Debt to Equity</t>
  </si>
  <si>
    <t>Shares to calculate NAVPS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</si>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</sst>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_(* #,##0_);_(* \(#,##0\);_(* &quot;-&quot;??_);_(@_)"/>
    <numFmt numFmtId="165" formatCode="0.0%"/>
    <numFmt numFmtId="166" formatCode="0.0"/>
  </numFmts>
  <fonts count="9" x14ac:knownFonts="1">
    <font>
      <sz val="11"/>
      <color theme="1"/>
      <name val="Arial"/>
    </font>
    <font>
      <b/>
      <sz val="11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b/>
      <u/>
      <sz val="11"/>
      <color theme="1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right"/>
    </xf>
    <xf numFmtId="0" fontId="1" fillId="0" borderId="1" xfId="0" applyFont="1" applyBorder="1"/>
    <xf numFmtId="41" fontId="4" fillId="0" borderId="0" xfId="0" applyNumberFormat="1" applyFont="1"/>
    <xf numFmtId="0" fontId="1" fillId="0" borderId="1" xfId="0" applyFont="1" applyBorder="1" applyAlignment="1">
      <alignment horizontal="left"/>
    </xf>
    <xf numFmtId="41" fontId="5" fillId="0" borderId="0" xfId="0" applyNumberFormat="1" applyFont="1" applyAlignment="1"/>
    <xf numFmtId="0" fontId="6" fillId="0" borderId="0" xfId="0" applyFont="1"/>
    <xf numFmtId="0" fontId="7" fillId="0" borderId="0" xfId="0" applyFont="1"/>
    <xf numFmtId="41" fontId="1" fillId="0" borderId="0" xfId="0" applyNumberFormat="1" applyFont="1"/>
    <xf numFmtId="0" fontId="4" fillId="0" borderId="0" xfId="0" applyFont="1"/>
    <xf numFmtId="0" fontId="6" fillId="0" borderId="0" xfId="0" applyFont="1" applyAlignment="1"/>
    <xf numFmtId="41" fontId="1" fillId="0" borderId="2" xfId="0" applyNumberFormat="1" applyFont="1" applyBorder="1"/>
    <xf numFmtId="0" fontId="4" fillId="0" borderId="0" xfId="0" applyFont="1" applyAlignment="1">
      <alignment wrapText="1"/>
    </xf>
    <xf numFmtId="0" fontId="1" fillId="0" borderId="3" xfId="0" applyFont="1" applyBorder="1"/>
    <xf numFmtId="41" fontId="1" fillId="0" borderId="4" xfId="0" applyNumberFormat="1" applyFont="1" applyBorder="1"/>
    <xf numFmtId="164" fontId="4" fillId="0" borderId="0" xfId="0" applyNumberFormat="1" applyFont="1"/>
    <xf numFmtId="41" fontId="1" fillId="0" borderId="3" xfId="0" applyNumberFormat="1" applyFont="1" applyBorder="1"/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2" fontId="4" fillId="0" borderId="0" xfId="0" applyNumberFormat="1" applyFont="1"/>
    <xf numFmtId="165" fontId="4" fillId="0" borderId="0" xfId="0" applyNumberFormat="1" applyFont="1"/>
    <xf numFmtId="2" fontId="1" fillId="0" borderId="0" xfId="0" applyNumberFormat="1" applyFont="1"/>
    <xf numFmtId="166" fontId="4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32.75" customWidth="1"/>
    <col min="2" max="3" width="15.75" customWidth="1"/>
    <col min="4" max="4" width="14.125" customWidth="1"/>
    <col min="5" max="5" width="15.75" customWidth="1"/>
    <col min="6" max="6" width="16.625" customWidth="1"/>
    <col min="7" max="7" width="14.875" customWidth="1"/>
    <col min="8" max="8" width="14.5" customWidth="1"/>
    <col min="9" max="9" width="14.375" customWidth="1"/>
    <col min="10" max="26" width="7.625" customWidth="1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1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6</v>
      </c>
      <c r="H3" s="3" t="s">
        <v>7</v>
      </c>
      <c r="I3" s="3" t="s">
        <v>8</v>
      </c>
    </row>
    <row r="4" spans="1:17" ht="15.75" x14ac:dyDescent="0.25">
      <c r="B4" s="4">
        <v>42825</v>
      </c>
      <c r="C4" s="4">
        <v>43100</v>
      </c>
      <c r="D4" s="4">
        <v>43190</v>
      </c>
      <c r="E4" s="4">
        <v>43373</v>
      </c>
      <c r="F4" s="4">
        <v>43465</v>
      </c>
      <c r="G4" s="4">
        <v>43555</v>
      </c>
      <c r="H4" s="5">
        <v>43738</v>
      </c>
      <c r="I4" s="5">
        <v>43830</v>
      </c>
    </row>
    <row r="5" spans="1:17" x14ac:dyDescent="0.25">
      <c r="A5" s="8" t="s">
        <v>11</v>
      </c>
      <c r="B5" s="7"/>
      <c r="C5" s="7"/>
      <c r="D5" s="7"/>
      <c r="E5" s="7"/>
      <c r="F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11" t="s">
        <v>14</v>
      </c>
      <c r="B6" s="12">
        <f t="shared" ref="B6:I6" si="0">SUM(B7:B12)</f>
        <v>4659476000</v>
      </c>
      <c r="C6" s="12">
        <f t="shared" si="0"/>
        <v>4408301000</v>
      </c>
      <c r="D6" s="12">
        <f t="shared" si="0"/>
        <v>4471515000</v>
      </c>
      <c r="E6" s="12">
        <f t="shared" si="0"/>
        <v>5144587000</v>
      </c>
      <c r="F6" s="12">
        <f t="shared" si="0"/>
        <v>4754729000</v>
      </c>
      <c r="G6" s="12">
        <f t="shared" si="0"/>
        <v>5326521000</v>
      </c>
      <c r="H6" s="12">
        <f t="shared" si="0"/>
        <v>4955387769</v>
      </c>
      <c r="I6" s="12">
        <f t="shared" si="0"/>
        <v>5606780168</v>
      </c>
      <c r="J6" s="7"/>
      <c r="K6" s="7"/>
      <c r="L6" s="7"/>
      <c r="M6" s="7"/>
      <c r="N6" s="7"/>
      <c r="O6" s="7"/>
      <c r="P6" s="7"/>
      <c r="Q6" s="7"/>
    </row>
    <row r="7" spans="1:17" x14ac:dyDescent="0.25">
      <c r="A7" s="10" t="s">
        <v>21</v>
      </c>
      <c r="B7" s="7">
        <v>1563226000</v>
      </c>
      <c r="C7" s="7">
        <v>1965633000</v>
      </c>
      <c r="D7" s="7">
        <v>1971163000</v>
      </c>
      <c r="E7" s="7">
        <v>2003189000</v>
      </c>
      <c r="F7" s="7">
        <v>2039232000</v>
      </c>
      <c r="G7" s="7">
        <v>2044738000</v>
      </c>
      <c r="H7" s="9">
        <v>2039254353</v>
      </c>
      <c r="I7" s="9">
        <v>2024647707</v>
      </c>
      <c r="J7" s="7"/>
      <c r="K7" s="7"/>
      <c r="L7" s="7"/>
      <c r="M7" s="7"/>
      <c r="N7" s="7"/>
      <c r="O7" s="7"/>
      <c r="P7" s="7"/>
      <c r="Q7" s="7"/>
    </row>
    <row r="8" spans="1:17" x14ac:dyDescent="0.25">
      <c r="A8" s="10" t="s">
        <v>24</v>
      </c>
      <c r="B8" s="7">
        <v>123568000</v>
      </c>
      <c r="C8" s="7">
        <v>95635000</v>
      </c>
      <c r="D8" s="7">
        <v>96082000</v>
      </c>
      <c r="E8" s="7">
        <v>104848000</v>
      </c>
      <c r="F8" s="7">
        <v>46520000</v>
      </c>
      <c r="G8" s="7">
        <v>48754000</v>
      </c>
      <c r="H8" s="9">
        <v>598172727</v>
      </c>
      <c r="I8" s="9">
        <v>1004262727</v>
      </c>
      <c r="J8" s="7"/>
      <c r="K8" s="7"/>
      <c r="L8" s="7"/>
      <c r="M8" s="7"/>
      <c r="N8" s="7"/>
      <c r="O8" s="7"/>
      <c r="P8" s="7"/>
      <c r="Q8" s="7"/>
    </row>
    <row r="9" spans="1:17" x14ac:dyDescent="0.25">
      <c r="A9" s="14" t="s">
        <v>27</v>
      </c>
      <c r="B9" s="7"/>
      <c r="C9" s="7"/>
      <c r="D9" s="7"/>
      <c r="E9" s="7"/>
      <c r="F9" s="7"/>
      <c r="G9" s="7"/>
      <c r="H9" s="9">
        <v>28395758</v>
      </c>
      <c r="I9" s="9">
        <v>28395758</v>
      </c>
      <c r="J9" s="7"/>
      <c r="K9" s="7"/>
      <c r="L9" s="7"/>
      <c r="M9" s="7"/>
      <c r="N9" s="7"/>
      <c r="O9" s="7"/>
      <c r="P9" s="7"/>
      <c r="Q9" s="7"/>
    </row>
    <row r="10" spans="1:17" x14ac:dyDescent="0.25">
      <c r="A10" s="10" t="s">
        <v>28</v>
      </c>
      <c r="B10" s="7">
        <v>7104000</v>
      </c>
      <c r="C10" s="7">
        <v>38044000</v>
      </c>
      <c r="D10" s="7">
        <v>30972000</v>
      </c>
      <c r="E10" s="7">
        <v>57896000</v>
      </c>
      <c r="F10" s="7">
        <v>57896000</v>
      </c>
      <c r="G10" s="7">
        <v>57896000</v>
      </c>
      <c r="H10" s="9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10" t="s">
        <v>30</v>
      </c>
      <c r="B11" s="7">
        <v>295201000</v>
      </c>
      <c r="C11" s="7">
        <v>321563000</v>
      </c>
      <c r="D11" s="7">
        <v>321563000</v>
      </c>
      <c r="E11" s="7">
        <v>321563000</v>
      </c>
      <c r="F11" s="7">
        <v>334522000</v>
      </c>
      <c r="G11" s="7">
        <v>338603000</v>
      </c>
      <c r="H11" s="9">
        <v>385574444</v>
      </c>
      <c r="I11" s="9">
        <v>395061684</v>
      </c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10" t="s">
        <v>31</v>
      </c>
      <c r="B12" s="7">
        <v>2670377000</v>
      </c>
      <c r="C12" s="7">
        <v>1987426000</v>
      </c>
      <c r="D12" s="7">
        <v>2051735000</v>
      </c>
      <c r="E12" s="7">
        <v>2657091000</v>
      </c>
      <c r="F12" s="7">
        <v>2276559000</v>
      </c>
      <c r="G12" s="7">
        <v>2836530000</v>
      </c>
      <c r="H12" s="9">
        <v>1903990487</v>
      </c>
      <c r="I12" s="9">
        <v>2154412292</v>
      </c>
      <c r="J12" s="7"/>
      <c r="K12" s="7"/>
      <c r="L12" s="7"/>
      <c r="M12" s="7"/>
      <c r="N12" s="7"/>
      <c r="O12" s="7"/>
      <c r="P12" s="7"/>
      <c r="Q12" s="7"/>
    </row>
    <row r="13" spans="1:17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11" t="s">
        <v>33</v>
      </c>
      <c r="B14" s="12">
        <f t="shared" ref="B14:I14" si="1">SUM(B15:B20)</f>
        <v>5314379000</v>
      </c>
      <c r="C14" s="12">
        <f t="shared" si="1"/>
        <v>7870297000</v>
      </c>
      <c r="D14" s="12">
        <f t="shared" si="1"/>
        <v>7827887000</v>
      </c>
      <c r="E14" s="12">
        <f t="shared" si="1"/>
        <v>9287839000</v>
      </c>
      <c r="F14" s="12">
        <f t="shared" si="1"/>
        <v>10582714000</v>
      </c>
      <c r="G14" s="12">
        <f t="shared" si="1"/>
        <v>9676710000</v>
      </c>
      <c r="H14" s="12">
        <f t="shared" si="1"/>
        <v>11667130142</v>
      </c>
      <c r="I14" s="12">
        <f t="shared" si="1"/>
        <v>11763118787</v>
      </c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10" t="s">
        <v>36</v>
      </c>
      <c r="B15" s="7">
        <v>1691397000</v>
      </c>
      <c r="C15" s="7">
        <v>1918549000</v>
      </c>
      <c r="D15" s="7">
        <v>2026548000</v>
      </c>
      <c r="E15" s="7">
        <v>2334172000</v>
      </c>
      <c r="F15" s="7">
        <v>2156538000</v>
      </c>
      <c r="G15" s="7">
        <v>2021154000</v>
      </c>
      <c r="H15" s="9">
        <v>2141958435</v>
      </c>
      <c r="I15" s="9">
        <v>2199086718</v>
      </c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10" t="s">
        <v>38</v>
      </c>
      <c r="B16" s="7">
        <v>1344221000</v>
      </c>
      <c r="C16" s="7">
        <v>2531032000</v>
      </c>
      <c r="D16" s="7">
        <v>2505439000</v>
      </c>
      <c r="E16" s="7">
        <v>2838479000</v>
      </c>
      <c r="F16" s="7">
        <v>2759881000</v>
      </c>
      <c r="G16" s="7">
        <v>2833023000</v>
      </c>
      <c r="H16" s="9">
        <v>2812744747</v>
      </c>
      <c r="I16" s="9">
        <v>2943678680</v>
      </c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10" t="s">
        <v>42</v>
      </c>
      <c r="B17" s="7">
        <v>912853000</v>
      </c>
      <c r="C17" s="7">
        <v>1837236000</v>
      </c>
      <c r="D17" s="7">
        <v>1580323000</v>
      </c>
      <c r="E17" s="7">
        <v>2196357000</v>
      </c>
      <c r="F17" s="7">
        <v>2388983000</v>
      </c>
      <c r="G17" s="7">
        <v>1785998000</v>
      </c>
      <c r="H17" s="9">
        <v>3021580165</v>
      </c>
      <c r="I17" s="9">
        <v>2725235916</v>
      </c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10" t="s">
        <v>44</v>
      </c>
      <c r="B18" s="7">
        <v>0</v>
      </c>
      <c r="C18" s="7">
        <v>1010690000</v>
      </c>
      <c r="D18" s="7">
        <v>1210690000</v>
      </c>
      <c r="E18" s="7">
        <v>1400667000</v>
      </c>
      <c r="F18" s="7">
        <v>2951522000</v>
      </c>
      <c r="G18" s="7">
        <v>2785555000</v>
      </c>
      <c r="H18" s="9">
        <v>3394971979</v>
      </c>
      <c r="I18" s="9">
        <v>3604723724</v>
      </c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10" t="s">
        <v>47</v>
      </c>
      <c r="B19" s="7">
        <v>815314000</v>
      </c>
      <c r="C19" s="7">
        <v>0</v>
      </c>
      <c r="D19" s="7">
        <v>0</v>
      </c>
      <c r="E19" s="7">
        <v>0</v>
      </c>
      <c r="F19" s="7">
        <v>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10" t="s">
        <v>49</v>
      </c>
      <c r="B20" s="7">
        <v>550594000</v>
      </c>
      <c r="C20" s="7">
        <v>572790000</v>
      </c>
      <c r="D20" s="7">
        <v>504887000</v>
      </c>
      <c r="E20" s="7">
        <v>518164000</v>
      </c>
      <c r="F20" s="7">
        <v>325790000</v>
      </c>
      <c r="G20" s="7">
        <v>250980000</v>
      </c>
      <c r="H20" s="9">
        <v>295874816</v>
      </c>
      <c r="I20" s="9">
        <v>290393749</v>
      </c>
      <c r="J20" s="7"/>
      <c r="K20" s="7"/>
      <c r="L20" s="7"/>
      <c r="M20" s="7"/>
      <c r="N20" s="7"/>
      <c r="O20" s="7"/>
      <c r="P20" s="7"/>
      <c r="Q20" s="7"/>
    </row>
    <row r="21" spans="1:17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.75" customHeight="1" x14ac:dyDescent="0.25">
      <c r="A22" s="1"/>
      <c r="B22" s="18">
        <f t="shared" ref="B22:I22" si="2">B6+B14</f>
        <v>9973855000</v>
      </c>
      <c r="C22" s="18">
        <f t="shared" si="2"/>
        <v>12278598000</v>
      </c>
      <c r="D22" s="18">
        <f t="shared" si="2"/>
        <v>12299402000</v>
      </c>
      <c r="E22" s="18">
        <f t="shared" si="2"/>
        <v>14432426000</v>
      </c>
      <c r="F22" s="18">
        <f t="shared" si="2"/>
        <v>15337443000</v>
      </c>
      <c r="G22" s="18">
        <f t="shared" si="2"/>
        <v>15003231000</v>
      </c>
      <c r="H22" s="18">
        <f t="shared" si="2"/>
        <v>16622517911</v>
      </c>
      <c r="I22" s="18">
        <f t="shared" si="2"/>
        <v>17369898955</v>
      </c>
      <c r="J22" s="7"/>
      <c r="K22" s="7"/>
      <c r="L22" s="7"/>
      <c r="M22" s="7"/>
      <c r="N22" s="7"/>
      <c r="O22" s="7"/>
      <c r="P22" s="7"/>
      <c r="Q22" s="7"/>
    </row>
    <row r="23" spans="1:17" ht="15.75" customHeight="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5.75" customHeight="1" x14ac:dyDescent="0.25">
      <c r="A24" s="21" t="s">
        <v>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.75" customHeight="1" x14ac:dyDescent="0.25">
      <c r="A25" s="22" t="s">
        <v>63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.75" customHeight="1" x14ac:dyDescent="0.25">
      <c r="A26" s="11" t="s">
        <v>65</v>
      </c>
      <c r="B26" s="12"/>
      <c r="C26" s="12"/>
      <c r="D26" s="7"/>
      <c r="E26" s="1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.75" customHeight="1" x14ac:dyDescent="0.25">
      <c r="A27" s="10" t="s">
        <v>66</v>
      </c>
      <c r="B27" s="7">
        <v>25310000</v>
      </c>
      <c r="C27" s="7">
        <v>25310000</v>
      </c>
      <c r="D27" s="7">
        <v>25310000</v>
      </c>
      <c r="E27" s="7">
        <v>25310000</v>
      </c>
      <c r="F27" s="7">
        <v>25310000</v>
      </c>
      <c r="G27" s="7">
        <v>25310000</v>
      </c>
      <c r="H27" s="9">
        <v>25310440</v>
      </c>
      <c r="I27" s="9">
        <v>25310440</v>
      </c>
      <c r="J27" s="7"/>
      <c r="K27" s="7"/>
      <c r="L27" s="7"/>
      <c r="M27" s="7"/>
      <c r="N27" s="7"/>
      <c r="O27" s="7"/>
      <c r="P27" s="7"/>
      <c r="Q27" s="7"/>
    </row>
    <row r="28" spans="1:17" ht="15.75" customHeight="1" x14ac:dyDescent="0.25">
      <c r="A28" s="10" t="s">
        <v>68</v>
      </c>
      <c r="B28" s="7">
        <v>1459912000</v>
      </c>
      <c r="C28" s="7">
        <v>2375190000</v>
      </c>
      <c r="D28" s="7">
        <v>2071991000</v>
      </c>
      <c r="E28" s="7">
        <v>2989644000</v>
      </c>
      <c r="F28" s="7">
        <v>1875235000</v>
      </c>
      <c r="G28" s="7">
        <v>2299870000</v>
      </c>
      <c r="H28" s="9">
        <v>3342494372</v>
      </c>
      <c r="I28" s="9">
        <v>3761971381</v>
      </c>
      <c r="J28" s="7"/>
      <c r="K28" s="7"/>
      <c r="L28" s="7"/>
      <c r="M28" s="7"/>
      <c r="N28" s="7"/>
      <c r="O28" s="7"/>
      <c r="P28" s="7"/>
      <c r="Q28" s="7"/>
    </row>
    <row r="29" spans="1:17" ht="15.75" customHeight="1" x14ac:dyDescent="0.25">
      <c r="A29" s="10" t="s">
        <v>70</v>
      </c>
      <c r="B29" s="7">
        <v>115153000</v>
      </c>
      <c r="C29" s="7">
        <v>133538000</v>
      </c>
      <c r="D29" s="7">
        <v>137341000</v>
      </c>
      <c r="E29" s="7">
        <v>138274000</v>
      </c>
      <c r="F29" s="7">
        <v>143225000</v>
      </c>
      <c r="G29" s="7">
        <v>142874000</v>
      </c>
      <c r="H29" s="9">
        <v>133086763</v>
      </c>
      <c r="I29" s="9">
        <v>136131338</v>
      </c>
      <c r="J29" s="7"/>
      <c r="K29" s="7"/>
      <c r="L29" s="7"/>
      <c r="M29" s="7"/>
      <c r="N29" s="7"/>
      <c r="O29" s="7"/>
      <c r="P29" s="7"/>
      <c r="Q29" s="7"/>
    </row>
    <row r="30" spans="1:17" ht="15.75" customHeight="1" x14ac:dyDescent="0.25">
      <c r="A30" s="1"/>
      <c r="B30" s="12">
        <f t="shared" ref="B30:I30" si="3">SUM(B27:B29)</f>
        <v>1600375000</v>
      </c>
      <c r="C30" s="12">
        <f t="shared" si="3"/>
        <v>2534038000</v>
      </c>
      <c r="D30" s="12">
        <f t="shared" si="3"/>
        <v>2234642000</v>
      </c>
      <c r="E30" s="12">
        <f t="shared" si="3"/>
        <v>3153228000</v>
      </c>
      <c r="F30" s="12">
        <f t="shared" si="3"/>
        <v>2043770000</v>
      </c>
      <c r="G30" s="12">
        <f t="shared" si="3"/>
        <v>2468054000</v>
      </c>
      <c r="H30" s="12">
        <f t="shared" si="3"/>
        <v>3500891575</v>
      </c>
      <c r="I30" s="12">
        <f t="shared" si="3"/>
        <v>3923413159</v>
      </c>
      <c r="J30" s="7"/>
      <c r="K30" s="7"/>
      <c r="L30" s="7"/>
      <c r="M30" s="7"/>
      <c r="N30" s="7"/>
      <c r="O30" s="7"/>
      <c r="P30" s="7"/>
      <c r="Q30" s="7"/>
    </row>
    <row r="31" spans="1:17" ht="15.75" customHeight="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.75" customHeight="1" x14ac:dyDescent="0.25">
      <c r="A32" s="11" t="s">
        <v>73</v>
      </c>
      <c r="B32" s="12"/>
      <c r="C32" s="12"/>
      <c r="D32" s="7"/>
      <c r="E32" s="1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.75" customHeight="1" x14ac:dyDescent="0.25">
      <c r="A33" s="10" t="s">
        <v>74</v>
      </c>
      <c r="B33" s="7">
        <v>486638000</v>
      </c>
      <c r="C33" s="7">
        <v>791730000</v>
      </c>
      <c r="D33" s="7">
        <v>690664000</v>
      </c>
      <c r="E33" s="7">
        <v>996548000</v>
      </c>
      <c r="F33" s="7">
        <v>625078000</v>
      </c>
      <c r="G33" s="7">
        <v>766623000</v>
      </c>
      <c r="H33" s="9">
        <v>1114164791</v>
      </c>
      <c r="I33" s="9">
        <v>1253990460</v>
      </c>
      <c r="J33" s="7"/>
      <c r="K33" s="7"/>
      <c r="L33" s="7"/>
      <c r="M33" s="7"/>
      <c r="N33" s="7"/>
      <c r="O33" s="7"/>
      <c r="P33" s="7"/>
      <c r="Q33" s="7"/>
    </row>
    <row r="34" spans="1:17" ht="15.75" customHeight="1" x14ac:dyDescent="0.25">
      <c r="A34" s="10" t="s">
        <v>75</v>
      </c>
      <c r="B34" s="7">
        <v>1363052000</v>
      </c>
      <c r="C34" s="7">
        <v>2160726000</v>
      </c>
      <c r="D34" s="7">
        <v>2508855000</v>
      </c>
      <c r="E34" s="7">
        <v>3297971000</v>
      </c>
      <c r="F34" s="7">
        <v>5439234000</v>
      </c>
      <c r="G34" s="7">
        <v>4562272000</v>
      </c>
      <c r="H34" s="9">
        <v>4522858242</v>
      </c>
      <c r="I34" s="9">
        <v>4870860496</v>
      </c>
      <c r="J34" s="7"/>
      <c r="K34" s="7"/>
      <c r="L34" s="7"/>
      <c r="M34" s="7"/>
      <c r="N34" s="7"/>
      <c r="O34" s="7"/>
      <c r="P34" s="7"/>
      <c r="Q34" s="7"/>
    </row>
    <row r="35" spans="1:17" ht="15.75" customHeight="1" x14ac:dyDescent="0.25">
      <c r="A35" s="10" t="s">
        <v>76</v>
      </c>
      <c r="B35" s="7">
        <v>1009689000</v>
      </c>
      <c r="C35" s="7">
        <v>1045982000</v>
      </c>
      <c r="D35" s="7">
        <v>1067201000</v>
      </c>
      <c r="E35" s="7">
        <v>1103263000</v>
      </c>
      <c r="F35" s="7">
        <v>1418075000</v>
      </c>
      <c r="G35" s="7">
        <v>1355783000</v>
      </c>
      <c r="H35" s="9">
        <v>1620418497</v>
      </c>
      <c r="I35" s="9">
        <v>1499578147</v>
      </c>
      <c r="J35" s="7"/>
      <c r="K35" s="7"/>
      <c r="L35" s="7"/>
      <c r="M35" s="7"/>
      <c r="N35" s="7"/>
      <c r="O35" s="7"/>
      <c r="P35" s="7"/>
      <c r="Q35" s="7"/>
    </row>
    <row r="36" spans="1:17" ht="15.75" customHeight="1" x14ac:dyDescent="0.25">
      <c r="A36" s="1"/>
      <c r="B36" s="12">
        <f t="shared" ref="B36:I36" si="4">SUM(B33:B35)</f>
        <v>2859379000</v>
      </c>
      <c r="C36" s="12">
        <f t="shared" si="4"/>
        <v>3998438000</v>
      </c>
      <c r="D36" s="12">
        <f t="shared" si="4"/>
        <v>4266720000</v>
      </c>
      <c r="E36" s="12">
        <f t="shared" si="4"/>
        <v>5397782000</v>
      </c>
      <c r="F36" s="12">
        <f t="shared" si="4"/>
        <v>7482387000</v>
      </c>
      <c r="G36" s="12">
        <f t="shared" si="4"/>
        <v>6684678000</v>
      </c>
      <c r="H36" s="12">
        <f t="shared" si="4"/>
        <v>7257441530</v>
      </c>
      <c r="I36" s="12">
        <f t="shared" si="4"/>
        <v>7624429103</v>
      </c>
      <c r="J36" s="7"/>
      <c r="K36" s="7"/>
      <c r="L36" s="7"/>
      <c r="M36" s="7"/>
      <c r="N36" s="7"/>
      <c r="O36" s="7"/>
      <c r="P36" s="7"/>
      <c r="Q36" s="7"/>
    </row>
    <row r="37" spans="1:17" ht="15.75" customHeight="1" x14ac:dyDescent="0.25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.75" customHeight="1" x14ac:dyDescent="0.25">
      <c r="A38" s="1"/>
      <c r="B38" s="15">
        <f t="shared" ref="B38:I38" si="5">B30+B36</f>
        <v>4459754000</v>
      </c>
      <c r="C38" s="15">
        <f t="shared" si="5"/>
        <v>6532476000</v>
      </c>
      <c r="D38" s="15">
        <f t="shared" si="5"/>
        <v>6501362000</v>
      </c>
      <c r="E38" s="15">
        <f t="shared" si="5"/>
        <v>8551010000</v>
      </c>
      <c r="F38" s="15">
        <f t="shared" si="5"/>
        <v>9526157000</v>
      </c>
      <c r="G38" s="15">
        <f t="shared" si="5"/>
        <v>9152732000</v>
      </c>
      <c r="H38" s="15">
        <f t="shared" si="5"/>
        <v>10758333105</v>
      </c>
      <c r="I38" s="15">
        <f t="shared" si="5"/>
        <v>11547842262</v>
      </c>
      <c r="J38" s="7"/>
      <c r="K38" s="7"/>
      <c r="L38" s="7"/>
      <c r="M38" s="7"/>
      <c r="N38" s="7"/>
      <c r="O38" s="7"/>
      <c r="P38" s="7"/>
      <c r="Q38" s="7"/>
    </row>
    <row r="39" spans="1:17" ht="15.75" customHeight="1" x14ac:dyDescent="0.25">
      <c r="A39" s="1"/>
      <c r="B39" s="12"/>
      <c r="C39" s="12"/>
      <c r="D39" s="7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.75" customHeight="1" x14ac:dyDescent="0.25">
      <c r="A40" s="11" t="s">
        <v>79</v>
      </c>
      <c r="B40" s="12"/>
      <c r="C40" s="12"/>
      <c r="D40" s="7"/>
      <c r="E40" s="12"/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.75" customHeight="1" x14ac:dyDescent="0.25">
      <c r="A41" s="10" t="s">
        <v>80</v>
      </c>
      <c r="B41" s="7">
        <v>957324000</v>
      </c>
      <c r="C41" s="7">
        <v>957324000</v>
      </c>
      <c r="D41" s="7">
        <v>957324000</v>
      </c>
      <c r="E41" s="7">
        <v>957324000</v>
      </c>
      <c r="F41" s="7">
        <v>957324000</v>
      </c>
      <c r="G41" s="7">
        <v>957324000</v>
      </c>
      <c r="H41" s="9">
        <v>957324220</v>
      </c>
      <c r="I41" s="9">
        <v>957324220</v>
      </c>
      <c r="J41" s="7"/>
      <c r="K41" s="7"/>
      <c r="L41" s="7"/>
      <c r="M41" s="7"/>
      <c r="N41" s="7"/>
      <c r="O41" s="7"/>
      <c r="P41" s="7"/>
      <c r="Q41" s="7"/>
    </row>
    <row r="42" spans="1:17" ht="15.75" customHeight="1" x14ac:dyDescent="0.25">
      <c r="A42" s="10" t="s">
        <v>81</v>
      </c>
      <c r="B42" s="7">
        <v>1925858000</v>
      </c>
      <c r="C42" s="7">
        <v>1925858000</v>
      </c>
      <c r="D42" s="7">
        <v>1925858000</v>
      </c>
      <c r="E42" s="7">
        <v>1925858000</v>
      </c>
      <c r="F42" s="7">
        <v>1925858000</v>
      </c>
      <c r="G42" s="7">
        <v>1925858000</v>
      </c>
      <c r="H42" s="9">
        <v>1925858339</v>
      </c>
      <c r="I42" s="9">
        <v>1925858339</v>
      </c>
      <c r="J42" s="7"/>
      <c r="K42" s="7"/>
      <c r="L42" s="7"/>
      <c r="M42" s="7"/>
      <c r="N42" s="7"/>
      <c r="O42" s="7"/>
      <c r="P42" s="7"/>
      <c r="Q42" s="7"/>
    </row>
    <row r="43" spans="1:17" ht="15.75" customHeight="1" x14ac:dyDescent="0.25">
      <c r="A43" s="10" t="s">
        <v>82</v>
      </c>
      <c r="B43" s="7">
        <v>67338000</v>
      </c>
      <c r="C43" s="7">
        <v>67338000</v>
      </c>
      <c r="D43" s="7">
        <v>67338000</v>
      </c>
      <c r="E43" s="7">
        <v>67338000</v>
      </c>
      <c r="F43" s="7">
        <v>67338000</v>
      </c>
      <c r="G43" s="7">
        <v>67338000</v>
      </c>
      <c r="H43" s="9">
        <v>67338231</v>
      </c>
      <c r="I43" s="9">
        <v>67338231</v>
      </c>
      <c r="J43" s="7"/>
      <c r="K43" s="7"/>
      <c r="L43" s="7"/>
      <c r="M43" s="7"/>
      <c r="N43" s="7"/>
      <c r="O43" s="7"/>
      <c r="P43" s="7"/>
      <c r="Q43" s="7"/>
    </row>
    <row r="44" spans="1:17" ht="15.75" customHeight="1" x14ac:dyDescent="0.25">
      <c r="A44" s="10" t="s">
        <v>83</v>
      </c>
      <c r="B44" s="7">
        <v>0</v>
      </c>
      <c r="C44" s="7">
        <v>0</v>
      </c>
      <c r="D44" s="7">
        <v>6858000</v>
      </c>
      <c r="E44" s="7">
        <v>0</v>
      </c>
      <c r="F44" s="7">
        <v>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.75" customHeight="1" x14ac:dyDescent="0.25">
      <c r="A45" s="10" t="s">
        <v>84</v>
      </c>
      <c r="B45" s="7">
        <v>2563229000</v>
      </c>
      <c r="C45" s="7">
        <v>2795191000</v>
      </c>
      <c r="D45" s="7">
        <v>2840241000</v>
      </c>
      <c r="E45" s="7">
        <v>2930484000</v>
      </c>
      <c r="F45" s="7">
        <v>2860350000</v>
      </c>
      <c r="G45" s="7">
        <v>2899562000</v>
      </c>
      <c r="H45" s="9">
        <v>2913249344</v>
      </c>
      <c r="I45" s="9">
        <v>2871119825</v>
      </c>
      <c r="J45" s="7"/>
      <c r="K45" s="7"/>
      <c r="L45" s="7"/>
      <c r="M45" s="7"/>
      <c r="N45" s="7"/>
      <c r="O45" s="7"/>
      <c r="P45" s="7"/>
      <c r="Q45" s="7"/>
    </row>
    <row r="46" spans="1:17" ht="15.75" customHeight="1" x14ac:dyDescent="0.25">
      <c r="A46" s="1"/>
      <c r="B46" s="12">
        <f t="shared" ref="B46:I46" si="6">SUM(B41:B45)</f>
        <v>5513749000</v>
      </c>
      <c r="C46" s="12">
        <f t="shared" si="6"/>
        <v>5745711000</v>
      </c>
      <c r="D46" s="12">
        <f t="shared" si="6"/>
        <v>5797619000</v>
      </c>
      <c r="E46" s="12">
        <f t="shared" si="6"/>
        <v>5881004000</v>
      </c>
      <c r="F46" s="12">
        <f t="shared" si="6"/>
        <v>5810870000</v>
      </c>
      <c r="G46" s="12">
        <f t="shared" si="6"/>
        <v>5850082000</v>
      </c>
      <c r="H46" s="12">
        <f t="shared" si="6"/>
        <v>5863770134</v>
      </c>
      <c r="I46" s="12">
        <f t="shared" si="6"/>
        <v>5821640615</v>
      </c>
      <c r="J46" s="7"/>
      <c r="K46" s="7"/>
      <c r="L46" s="7"/>
      <c r="M46" s="7"/>
      <c r="N46" s="7"/>
      <c r="O46" s="7"/>
      <c r="P46" s="7"/>
      <c r="Q46" s="7"/>
    </row>
    <row r="47" spans="1:17" ht="15.75" customHeight="1" x14ac:dyDescent="0.25">
      <c r="A47" s="11" t="s">
        <v>86</v>
      </c>
      <c r="B47" s="7">
        <v>353000</v>
      </c>
      <c r="C47" s="7">
        <v>411000</v>
      </c>
      <c r="D47" s="7">
        <v>421000</v>
      </c>
      <c r="E47" s="7">
        <v>413000</v>
      </c>
      <c r="F47" s="7">
        <v>416000</v>
      </c>
      <c r="G47" s="7">
        <v>416000</v>
      </c>
      <c r="H47" s="9">
        <v>414673</v>
      </c>
      <c r="I47" s="9">
        <v>416078</v>
      </c>
      <c r="J47" s="7"/>
      <c r="K47" s="7"/>
      <c r="L47" s="7"/>
      <c r="M47" s="7"/>
      <c r="N47" s="7"/>
      <c r="O47" s="7"/>
      <c r="P47" s="7"/>
      <c r="Q47" s="7"/>
    </row>
    <row r="48" spans="1:17" ht="15.75" customHeight="1" x14ac:dyDescent="0.25">
      <c r="A48" s="1"/>
      <c r="B48" s="15">
        <f t="shared" ref="B48:I48" si="7">B46+B47</f>
        <v>5514102000</v>
      </c>
      <c r="C48" s="15">
        <f t="shared" si="7"/>
        <v>5746122000</v>
      </c>
      <c r="D48" s="15">
        <f t="shared" si="7"/>
        <v>5798040000</v>
      </c>
      <c r="E48" s="15">
        <f t="shared" si="7"/>
        <v>5881417000</v>
      </c>
      <c r="F48" s="15">
        <f t="shared" si="7"/>
        <v>5811286000</v>
      </c>
      <c r="G48" s="15">
        <f t="shared" si="7"/>
        <v>5850498000</v>
      </c>
      <c r="H48" s="15">
        <f t="shared" si="7"/>
        <v>5864184807</v>
      </c>
      <c r="I48" s="15">
        <f t="shared" si="7"/>
        <v>5822056693</v>
      </c>
      <c r="J48" s="7"/>
      <c r="K48" s="7"/>
      <c r="L48" s="7"/>
      <c r="M48" s="7"/>
      <c r="N48" s="7"/>
      <c r="O48" s="7"/>
      <c r="P48" s="7"/>
      <c r="Q48" s="7"/>
    </row>
    <row r="49" spans="1:17" ht="15.7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.75" customHeight="1" x14ac:dyDescent="0.25">
      <c r="A50" s="1"/>
      <c r="B50" s="12">
        <f t="shared" ref="B50:I50" si="8">B38+B48</f>
        <v>9973856000</v>
      </c>
      <c r="C50" s="12">
        <f t="shared" si="8"/>
        <v>12278598000</v>
      </c>
      <c r="D50" s="12">
        <f t="shared" si="8"/>
        <v>12299402000</v>
      </c>
      <c r="E50" s="12">
        <f t="shared" si="8"/>
        <v>14432427000</v>
      </c>
      <c r="F50" s="12">
        <f t="shared" si="8"/>
        <v>15337443000</v>
      </c>
      <c r="G50" s="12">
        <f t="shared" si="8"/>
        <v>15003230000</v>
      </c>
      <c r="H50" s="12">
        <f t="shared" si="8"/>
        <v>16622517912</v>
      </c>
      <c r="I50" s="12">
        <f t="shared" si="8"/>
        <v>17369898955</v>
      </c>
      <c r="J50" s="7"/>
      <c r="K50" s="7"/>
      <c r="L50" s="7"/>
      <c r="M50" s="7"/>
      <c r="N50" s="7"/>
      <c r="O50" s="7"/>
      <c r="P50" s="7"/>
      <c r="Q50" s="7"/>
    </row>
    <row r="51" spans="1:17" ht="15.75" customHeight="1" x14ac:dyDescent="0.25">
      <c r="A51" s="1"/>
      <c r="B51" s="12"/>
      <c r="C51" s="12"/>
      <c r="D51" s="12"/>
      <c r="E51" s="12"/>
      <c r="F51" s="1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.75" customHeight="1" x14ac:dyDescent="0.25">
      <c r="A52" s="6" t="s">
        <v>90</v>
      </c>
      <c r="B52" s="25">
        <f t="shared" ref="B52:I52" si="9">B48/(B41/10)</f>
        <v>57.599120047131379</v>
      </c>
      <c r="C52" s="25">
        <f t="shared" si="9"/>
        <v>60.022750918184443</v>
      </c>
      <c r="D52" s="25">
        <f t="shared" si="9"/>
        <v>60.565075146972184</v>
      </c>
      <c r="E52" s="25">
        <f t="shared" si="9"/>
        <v>61.436013303750869</v>
      </c>
      <c r="F52" s="25">
        <f t="shared" si="9"/>
        <v>60.703440005682509</v>
      </c>
      <c r="G52" s="25">
        <f t="shared" si="9"/>
        <v>61.113040099276731</v>
      </c>
      <c r="H52" s="25">
        <f t="shared" si="9"/>
        <v>61.255995455750615</v>
      </c>
      <c r="I52" s="25">
        <f t="shared" si="9"/>
        <v>60.815934365475471</v>
      </c>
      <c r="J52" s="7"/>
      <c r="K52" s="7"/>
      <c r="L52" s="7"/>
      <c r="M52" s="7"/>
      <c r="N52" s="7"/>
      <c r="O52" s="7"/>
      <c r="P52" s="7"/>
      <c r="Q52" s="7"/>
    </row>
    <row r="53" spans="1:17" ht="15.75" customHeight="1" x14ac:dyDescent="0.25">
      <c r="A53" s="6" t="s">
        <v>92</v>
      </c>
      <c r="B53" s="7">
        <f t="shared" ref="B53:I53" si="10">B41/10</f>
        <v>95732400</v>
      </c>
      <c r="C53" s="7">
        <f t="shared" si="10"/>
        <v>95732400</v>
      </c>
      <c r="D53" s="7">
        <f t="shared" si="10"/>
        <v>95732400</v>
      </c>
      <c r="E53" s="7">
        <f t="shared" si="10"/>
        <v>95732400</v>
      </c>
      <c r="F53" s="7">
        <f t="shared" si="10"/>
        <v>95732400</v>
      </c>
      <c r="G53" s="7">
        <f t="shared" si="10"/>
        <v>95732400</v>
      </c>
      <c r="H53" s="7">
        <f t="shared" si="10"/>
        <v>95732422</v>
      </c>
      <c r="I53" s="7">
        <f t="shared" si="10"/>
        <v>95732422</v>
      </c>
      <c r="J53" s="7"/>
      <c r="K53" s="7"/>
      <c r="L53" s="7"/>
      <c r="M53" s="7"/>
      <c r="N53" s="7"/>
      <c r="O53" s="7"/>
      <c r="P53" s="7"/>
      <c r="Q53" s="7"/>
    </row>
    <row r="54" spans="1:17" ht="15.75" customHeight="1" x14ac:dyDescent="0.25">
      <c r="B54" s="7"/>
      <c r="C54" s="7"/>
      <c r="D54" s="7"/>
      <c r="E54" s="7"/>
      <c r="F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.75" customHeight="1" x14ac:dyDescent="0.25">
      <c r="B55" s="27"/>
      <c r="C55" s="27"/>
      <c r="D55" s="27"/>
      <c r="E55" s="27"/>
      <c r="F55" s="2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.75" customHeight="1" x14ac:dyDescent="0.25"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.75" customHeight="1" x14ac:dyDescent="0.25"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.75" customHeight="1" x14ac:dyDescent="0.25"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.75" customHeight="1" x14ac:dyDescent="0.25"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.75" customHeight="1" x14ac:dyDescent="0.25"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.75" customHeight="1" x14ac:dyDescent="0.25"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5.75" customHeight="1" x14ac:dyDescent="0.25"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.75" customHeight="1" x14ac:dyDescent="0.25"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.75" customHeight="1" x14ac:dyDescent="0.25"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8:17" ht="15.75" customHeight="1" x14ac:dyDescent="0.25"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8:17" ht="15.75" customHeight="1" x14ac:dyDescent="0.25"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8:17" ht="15.75" customHeight="1" x14ac:dyDescent="0.25"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8:17" ht="15.75" customHeight="1" x14ac:dyDescent="0.25"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8:17" ht="15.75" customHeight="1" x14ac:dyDescent="0.25"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8:17" ht="15.75" customHeight="1" x14ac:dyDescent="0.25"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8:17" ht="15.75" customHeight="1" x14ac:dyDescent="0.25"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8:17" ht="15.75" customHeight="1" x14ac:dyDescent="0.25"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8:17" ht="15.75" customHeight="1" x14ac:dyDescent="0.2"/>
    <row r="74" spans="8:17" ht="15.75" customHeight="1" x14ac:dyDescent="0.2"/>
    <row r="75" spans="8:17" ht="15.75" customHeight="1" x14ac:dyDescent="0.2"/>
    <row r="76" spans="8:17" ht="15.75" customHeight="1" x14ac:dyDescent="0.2"/>
    <row r="77" spans="8:17" ht="15.75" customHeight="1" x14ac:dyDescent="0.2"/>
    <row r="78" spans="8:17" ht="15.75" customHeight="1" x14ac:dyDescent="0.2"/>
    <row r="79" spans="8:17" ht="15.75" customHeight="1" x14ac:dyDescent="0.2"/>
    <row r="80" spans="8:1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38.5" customWidth="1"/>
    <col min="2" max="5" width="12.5" customWidth="1"/>
    <col min="6" max="6" width="13.375" customWidth="1"/>
    <col min="7" max="7" width="12.125" customWidth="1"/>
    <col min="8" max="8" width="13" customWidth="1"/>
    <col min="9" max="9" width="16.375" customWidth="1"/>
    <col min="10" max="26" width="7.625" customWidth="1"/>
  </cols>
  <sheetData>
    <row r="1" spans="1:14" x14ac:dyDescent="0.25">
      <c r="A1" s="1" t="s">
        <v>0</v>
      </c>
    </row>
    <row r="2" spans="1:14" x14ac:dyDescent="0.25">
      <c r="A2" s="1" t="s">
        <v>9</v>
      </c>
    </row>
    <row r="3" spans="1:14" x14ac:dyDescent="0.25">
      <c r="A3" s="1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6</v>
      </c>
      <c r="H3" s="3" t="s">
        <v>7</v>
      </c>
      <c r="I3" s="3" t="s">
        <v>8</v>
      </c>
    </row>
    <row r="4" spans="1:14" ht="15.75" x14ac:dyDescent="0.25">
      <c r="B4" s="4">
        <v>42825</v>
      </c>
      <c r="C4" s="4">
        <v>43100</v>
      </c>
      <c r="D4" s="4">
        <v>43190</v>
      </c>
      <c r="E4" s="4">
        <v>43373</v>
      </c>
      <c r="F4" s="4">
        <v>43465</v>
      </c>
      <c r="G4" s="4">
        <v>43555</v>
      </c>
      <c r="H4" s="5">
        <v>43738</v>
      </c>
      <c r="I4" s="5">
        <v>43830</v>
      </c>
    </row>
    <row r="5" spans="1:14" x14ac:dyDescent="0.25">
      <c r="A5" s="6" t="s">
        <v>10</v>
      </c>
      <c r="B5" s="7">
        <v>2451606000</v>
      </c>
      <c r="C5" s="7">
        <v>3240115000</v>
      </c>
      <c r="D5" s="7">
        <v>946020000</v>
      </c>
      <c r="E5" s="7">
        <v>1654160000</v>
      </c>
      <c r="F5" s="7">
        <v>3150865000</v>
      </c>
      <c r="G5" s="7">
        <v>2092240000</v>
      </c>
      <c r="H5" s="9">
        <v>713576842</v>
      </c>
      <c r="I5" s="9">
        <v>1251353134</v>
      </c>
      <c r="J5" s="7"/>
      <c r="K5" s="7"/>
      <c r="L5" s="7"/>
      <c r="M5" s="7"/>
      <c r="N5" s="7"/>
    </row>
    <row r="6" spans="1:14" x14ac:dyDescent="0.25">
      <c r="A6" s="10" t="s">
        <v>15</v>
      </c>
      <c r="B6" s="7">
        <v>1948181000</v>
      </c>
      <c r="C6" s="7">
        <v>2520562000</v>
      </c>
      <c r="D6" s="7">
        <v>714815000</v>
      </c>
      <c r="E6" s="7">
        <v>1245507000</v>
      </c>
      <c r="F6" s="7">
        <v>2458341000</v>
      </c>
      <c r="G6" s="7">
        <v>1485523000</v>
      </c>
      <c r="H6" s="9">
        <v>528293151</v>
      </c>
      <c r="I6" s="9">
        <v>920638809</v>
      </c>
      <c r="J6" s="7"/>
      <c r="K6" s="7"/>
      <c r="L6" s="7"/>
      <c r="M6" s="7"/>
      <c r="N6" s="7"/>
    </row>
    <row r="7" spans="1:14" x14ac:dyDescent="0.25">
      <c r="A7" s="6" t="s">
        <v>16</v>
      </c>
      <c r="B7" s="12">
        <f t="shared" ref="B7:I7" si="0">B5-B6</f>
        <v>503425000</v>
      </c>
      <c r="C7" s="12">
        <f t="shared" si="0"/>
        <v>719553000</v>
      </c>
      <c r="D7" s="12">
        <f t="shared" si="0"/>
        <v>231205000</v>
      </c>
      <c r="E7" s="12">
        <f t="shared" si="0"/>
        <v>408653000</v>
      </c>
      <c r="F7" s="12">
        <f t="shared" si="0"/>
        <v>692524000</v>
      </c>
      <c r="G7" s="12">
        <f t="shared" si="0"/>
        <v>606717000</v>
      </c>
      <c r="H7" s="12">
        <f t="shared" si="0"/>
        <v>185283691</v>
      </c>
      <c r="I7" s="12">
        <f t="shared" si="0"/>
        <v>330714325</v>
      </c>
      <c r="J7" s="7"/>
      <c r="K7" s="7"/>
      <c r="L7" s="7"/>
      <c r="M7" s="7"/>
      <c r="N7" s="7"/>
    </row>
    <row r="8" spans="1:14" x14ac:dyDescent="0.25">
      <c r="A8" s="1"/>
      <c r="B8" s="12"/>
      <c r="C8" s="12"/>
      <c r="D8" s="12"/>
      <c r="E8" s="12"/>
      <c r="G8" s="7"/>
      <c r="H8" s="7"/>
      <c r="I8" s="7"/>
      <c r="J8" s="7"/>
      <c r="K8" s="7"/>
      <c r="L8" s="7"/>
      <c r="M8" s="7"/>
      <c r="N8" s="7"/>
    </row>
    <row r="9" spans="1:14" x14ac:dyDescent="0.25">
      <c r="A9" s="6" t="s">
        <v>20</v>
      </c>
      <c r="B9" s="12"/>
      <c r="C9" s="12"/>
      <c r="D9" s="12"/>
      <c r="E9" s="12"/>
      <c r="F9" s="12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10" t="s">
        <v>22</v>
      </c>
      <c r="B10" s="7">
        <v>50008000</v>
      </c>
      <c r="C10" s="7">
        <v>79160000</v>
      </c>
      <c r="D10" s="7">
        <v>30361000</v>
      </c>
      <c r="E10" s="7">
        <v>47430000</v>
      </c>
      <c r="F10" s="7">
        <v>82061000</v>
      </c>
      <c r="G10" s="7">
        <v>65534000</v>
      </c>
      <c r="H10" s="9">
        <v>17753945</v>
      </c>
      <c r="I10" s="9">
        <v>32638984</v>
      </c>
      <c r="J10" s="7"/>
      <c r="K10" s="7"/>
      <c r="L10" s="7"/>
      <c r="M10" s="7"/>
      <c r="N10" s="7"/>
    </row>
    <row r="11" spans="1:14" x14ac:dyDescent="0.25">
      <c r="A11" s="10" t="s">
        <v>23</v>
      </c>
      <c r="B11" s="7">
        <v>62137000</v>
      </c>
      <c r="C11" s="7">
        <v>99198000</v>
      </c>
      <c r="D11" s="7">
        <v>27698000</v>
      </c>
      <c r="E11" s="7">
        <v>50192000</v>
      </c>
      <c r="F11" s="7">
        <v>98950000</v>
      </c>
      <c r="G11" s="7">
        <v>59637000</v>
      </c>
      <c r="H11" s="9">
        <v>25291719</v>
      </c>
      <c r="I11" s="9">
        <v>46033217</v>
      </c>
      <c r="J11" s="7"/>
      <c r="K11" s="7"/>
      <c r="L11" s="7"/>
      <c r="M11" s="7"/>
      <c r="N11" s="7"/>
    </row>
    <row r="12" spans="1:14" x14ac:dyDescent="0.25">
      <c r="A12" s="13" t="s">
        <v>26</v>
      </c>
      <c r="B12" s="7"/>
      <c r="C12" s="7"/>
      <c r="D12" s="7"/>
      <c r="E12" s="7"/>
      <c r="F12" s="7"/>
      <c r="G12" s="7">
        <v>311188000</v>
      </c>
      <c r="H12" s="9">
        <v>113131691</v>
      </c>
      <c r="I12" s="9">
        <v>210096706</v>
      </c>
      <c r="J12" s="7"/>
      <c r="K12" s="7"/>
      <c r="L12" s="7"/>
      <c r="M12" s="7"/>
      <c r="N12" s="7"/>
    </row>
    <row r="13" spans="1:14" x14ac:dyDescent="0.25">
      <c r="B13" s="12">
        <f t="shared" ref="B13:I13" si="1">SUM(B10:B12)</f>
        <v>112145000</v>
      </c>
      <c r="C13" s="12">
        <f t="shared" si="1"/>
        <v>178358000</v>
      </c>
      <c r="D13" s="12">
        <f t="shared" si="1"/>
        <v>58059000</v>
      </c>
      <c r="E13" s="12">
        <f t="shared" si="1"/>
        <v>97622000</v>
      </c>
      <c r="F13" s="12">
        <f t="shared" si="1"/>
        <v>181011000</v>
      </c>
      <c r="G13" s="12">
        <f t="shared" si="1"/>
        <v>436359000</v>
      </c>
      <c r="H13" s="12">
        <f t="shared" si="1"/>
        <v>156177355</v>
      </c>
      <c r="I13" s="12">
        <f t="shared" si="1"/>
        <v>288768907</v>
      </c>
      <c r="J13" s="7"/>
      <c r="K13" s="7"/>
      <c r="L13" s="7"/>
      <c r="M13" s="7"/>
      <c r="N13" s="7"/>
    </row>
    <row r="14" spans="1:14" x14ac:dyDescent="0.25">
      <c r="B14" s="7"/>
      <c r="C14" s="12"/>
      <c r="D14" s="12"/>
      <c r="E14" s="12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6" t="s">
        <v>29</v>
      </c>
      <c r="B15" s="15">
        <f t="shared" ref="B15:I15" si="2">B7-B13</f>
        <v>391280000</v>
      </c>
      <c r="C15" s="15">
        <f t="shared" si="2"/>
        <v>541195000</v>
      </c>
      <c r="D15" s="15">
        <f t="shared" si="2"/>
        <v>173146000</v>
      </c>
      <c r="E15" s="15">
        <f t="shared" si="2"/>
        <v>311031000</v>
      </c>
      <c r="F15" s="15">
        <f t="shared" si="2"/>
        <v>511513000</v>
      </c>
      <c r="G15" s="15">
        <f t="shared" si="2"/>
        <v>170358000</v>
      </c>
      <c r="H15" s="15">
        <f t="shared" si="2"/>
        <v>29106336</v>
      </c>
      <c r="I15" s="15">
        <f t="shared" si="2"/>
        <v>41945418</v>
      </c>
      <c r="J15" s="7"/>
      <c r="K15" s="7"/>
      <c r="L15" s="7"/>
      <c r="M15" s="7"/>
      <c r="N15" s="7"/>
    </row>
    <row r="16" spans="1:14" x14ac:dyDescent="0.25">
      <c r="A16" s="17" t="s">
        <v>35</v>
      </c>
      <c r="B16" s="12"/>
      <c r="C16" s="12"/>
      <c r="D16" s="12"/>
      <c r="E16" s="12"/>
      <c r="F16" s="12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10" t="s">
        <v>39</v>
      </c>
      <c r="B17" s="7">
        <v>1065000</v>
      </c>
      <c r="C17" s="7">
        <v>3304000</v>
      </c>
      <c r="D17" s="7">
        <v>2418000</v>
      </c>
      <c r="E17" s="7">
        <v>7009000</v>
      </c>
      <c r="F17" s="7">
        <v>6286000</v>
      </c>
      <c r="G17" s="7">
        <v>10155000</v>
      </c>
      <c r="H17" s="9">
        <v>4322786</v>
      </c>
      <c r="I17" s="9">
        <v>7243821</v>
      </c>
      <c r="J17" s="7"/>
      <c r="K17" s="7"/>
      <c r="L17" s="7"/>
      <c r="M17" s="7"/>
      <c r="N17" s="7"/>
    </row>
    <row r="18" spans="1:14" x14ac:dyDescent="0.25">
      <c r="A18" s="10" t="s">
        <v>40</v>
      </c>
      <c r="B18" s="7">
        <v>170052000</v>
      </c>
      <c r="C18" s="7">
        <v>190303000</v>
      </c>
      <c r="D18" s="7">
        <v>100545000</v>
      </c>
      <c r="E18" s="7">
        <v>192974000</v>
      </c>
      <c r="F18" s="7">
        <v>216022000</v>
      </c>
      <c r="G18" s="7">
        <v>0</v>
      </c>
      <c r="H18" s="7"/>
      <c r="I18" s="7"/>
      <c r="J18" s="7"/>
      <c r="K18" s="7"/>
      <c r="L18" s="7"/>
      <c r="M18" s="7"/>
      <c r="N18" s="7"/>
    </row>
    <row r="19" spans="1:14" x14ac:dyDescent="0.25">
      <c r="B19" s="7"/>
      <c r="C19" s="7"/>
      <c r="D19" s="7"/>
      <c r="E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6" t="s">
        <v>46</v>
      </c>
      <c r="B20" s="12">
        <f t="shared" ref="B20:I20" si="3">B15+B17-B18</f>
        <v>222293000</v>
      </c>
      <c r="C20" s="12">
        <f t="shared" si="3"/>
        <v>354196000</v>
      </c>
      <c r="D20" s="12">
        <f t="shared" si="3"/>
        <v>75019000</v>
      </c>
      <c r="E20" s="12">
        <f t="shared" si="3"/>
        <v>125066000</v>
      </c>
      <c r="F20" s="12">
        <f t="shared" si="3"/>
        <v>301777000</v>
      </c>
      <c r="G20" s="12">
        <f t="shared" si="3"/>
        <v>180513000</v>
      </c>
      <c r="H20" s="12">
        <f t="shared" si="3"/>
        <v>33429122</v>
      </c>
      <c r="I20" s="12">
        <f t="shared" si="3"/>
        <v>49189239</v>
      </c>
      <c r="J20" s="7"/>
      <c r="K20" s="7"/>
      <c r="L20" s="7"/>
      <c r="M20" s="7"/>
      <c r="N20" s="7"/>
    </row>
    <row r="21" spans="1:14" ht="15.75" customHeight="1" x14ac:dyDescent="0.25">
      <c r="A21" s="10" t="s">
        <v>50</v>
      </c>
      <c r="B21" s="7">
        <v>10585000</v>
      </c>
      <c r="C21" s="7">
        <v>17232000</v>
      </c>
      <c r="D21" s="7">
        <v>3572000</v>
      </c>
      <c r="E21" s="7">
        <v>5956000</v>
      </c>
      <c r="F21" s="7">
        <v>14370000</v>
      </c>
      <c r="G21" s="7">
        <v>8596000</v>
      </c>
      <c r="H21" s="9">
        <v>2043636</v>
      </c>
      <c r="I21" s="9">
        <v>3245891</v>
      </c>
      <c r="J21" s="7"/>
      <c r="K21" s="7"/>
      <c r="L21" s="7"/>
      <c r="M21" s="7"/>
      <c r="N21" s="7"/>
    </row>
    <row r="22" spans="1:14" ht="15.75" customHeight="1" x14ac:dyDescent="0.25">
      <c r="A22" s="13" t="s">
        <v>51</v>
      </c>
      <c r="B22" s="7">
        <v>19557000</v>
      </c>
      <c r="C22" s="7">
        <v>7666000</v>
      </c>
      <c r="D22" s="7">
        <v>0</v>
      </c>
      <c r="E22" s="7">
        <v>12959000</v>
      </c>
      <c r="F22" s="7">
        <v>19557000</v>
      </c>
      <c r="G22" s="7">
        <v>13632000</v>
      </c>
      <c r="H22" s="9">
        <v>9487240</v>
      </c>
      <c r="I22" s="9">
        <v>18974479</v>
      </c>
      <c r="J22" s="7"/>
      <c r="K22" s="7"/>
      <c r="L22" s="7"/>
      <c r="M22" s="7"/>
      <c r="N22" s="7"/>
    </row>
    <row r="23" spans="1:14" ht="15.75" customHeight="1" x14ac:dyDescent="0.25">
      <c r="A23" s="6" t="s">
        <v>52</v>
      </c>
      <c r="B23" s="12">
        <f t="shared" ref="B23:I23" si="4">B20-B21+B22</f>
        <v>231265000</v>
      </c>
      <c r="C23" s="12">
        <f t="shared" si="4"/>
        <v>344630000</v>
      </c>
      <c r="D23" s="12">
        <f t="shared" si="4"/>
        <v>71447000</v>
      </c>
      <c r="E23" s="12">
        <f t="shared" si="4"/>
        <v>132069000</v>
      </c>
      <c r="F23" s="12">
        <f t="shared" si="4"/>
        <v>306964000</v>
      </c>
      <c r="G23" s="12">
        <f t="shared" si="4"/>
        <v>185549000</v>
      </c>
      <c r="H23" s="12">
        <f t="shared" si="4"/>
        <v>40872726</v>
      </c>
      <c r="I23" s="12">
        <f t="shared" si="4"/>
        <v>64917827</v>
      </c>
      <c r="J23" s="7"/>
      <c r="K23" s="7"/>
      <c r="L23" s="7"/>
      <c r="M23" s="7"/>
      <c r="N23" s="7"/>
    </row>
    <row r="24" spans="1:14" ht="15.75" customHeight="1" x14ac:dyDescent="0.25">
      <c r="A24" s="11" t="s">
        <v>53</v>
      </c>
      <c r="B24" s="7"/>
      <c r="C24" s="7"/>
      <c r="D24" s="7"/>
      <c r="E24" s="7"/>
      <c r="G24" s="7"/>
      <c r="H24" s="7"/>
      <c r="I24" s="7"/>
      <c r="J24" s="7"/>
      <c r="K24" s="7"/>
      <c r="L24" s="7"/>
      <c r="M24" s="7"/>
      <c r="N24" s="7"/>
    </row>
    <row r="25" spans="1:14" ht="15.75" customHeight="1" x14ac:dyDescent="0.25">
      <c r="A25" s="10" t="s">
        <v>55</v>
      </c>
      <c r="B25" s="7">
        <v>-62873000</v>
      </c>
      <c r="C25" s="7">
        <v>-94519000</v>
      </c>
      <c r="D25" s="7">
        <v>-18748000</v>
      </c>
      <c r="E25" s="7">
        <v>-29674000</v>
      </c>
      <c r="F25" s="7">
        <v>-82104000</v>
      </c>
      <c r="G25" s="7">
        <v>-47700000</v>
      </c>
      <c r="H25" s="9">
        <v>-7453841</v>
      </c>
      <c r="I25" s="9">
        <v>-11974482</v>
      </c>
      <c r="J25" s="7"/>
      <c r="K25" s="7"/>
      <c r="L25" s="7"/>
      <c r="M25" s="7"/>
      <c r="N25" s="7"/>
    </row>
    <row r="26" spans="1:14" ht="15.75" customHeight="1" x14ac:dyDescent="0.25">
      <c r="A26" s="10" t="s">
        <v>57</v>
      </c>
      <c r="B26" s="7">
        <v>-7109000</v>
      </c>
      <c r="C26" s="7">
        <v>-3842000</v>
      </c>
      <c r="D26" s="7">
        <v>-1212000</v>
      </c>
      <c r="E26" s="7">
        <v>-6163000</v>
      </c>
      <c r="F26" s="7">
        <v>-10095000</v>
      </c>
      <c r="G26" s="7">
        <v>-2404000</v>
      </c>
      <c r="H26" s="9">
        <v>-4374833</v>
      </c>
      <c r="I26" s="9">
        <v>-7419408</v>
      </c>
      <c r="J26" s="7"/>
      <c r="K26" s="7"/>
      <c r="L26" s="7"/>
      <c r="M26" s="7"/>
      <c r="N26" s="7"/>
    </row>
    <row r="27" spans="1:14" ht="15.75" customHeight="1" x14ac:dyDescent="0.25">
      <c r="B27" s="12">
        <f t="shared" ref="B27:I27" si="5">SUM(B25:B26)</f>
        <v>-69982000</v>
      </c>
      <c r="C27" s="12">
        <f t="shared" si="5"/>
        <v>-98361000</v>
      </c>
      <c r="D27" s="12">
        <f t="shared" si="5"/>
        <v>-19960000</v>
      </c>
      <c r="E27" s="12">
        <f t="shared" si="5"/>
        <v>-35837000</v>
      </c>
      <c r="F27" s="12">
        <f t="shared" si="5"/>
        <v>-92199000</v>
      </c>
      <c r="G27" s="12">
        <f t="shared" si="5"/>
        <v>-50104000</v>
      </c>
      <c r="H27" s="12">
        <f t="shared" si="5"/>
        <v>-11828674</v>
      </c>
      <c r="I27" s="12">
        <f t="shared" si="5"/>
        <v>-19393890</v>
      </c>
      <c r="J27" s="7"/>
      <c r="K27" s="7"/>
      <c r="L27" s="7"/>
      <c r="M27" s="7"/>
      <c r="N27" s="7"/>
    </row>
    <row r="28" spans="1:14" ht="15.75" customHeight="1" x14ac:dyDescent="0.25">
      <c r="B28" s="12"/>
      <c r="C28" s="12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customHeight="1" x14ac:dyDescent="0.25">
      <c r="A29" s="6" t="s">
        <v>59</v>
      </c>
      <c r="B29" s="20">
        <f t="shared" ref="B29:H29" si="6">B23+B27</f>
        <v>161283000</v>
      </c>
      <c r="C29" s="20">
        <f t="shared" si="6"/>
        <v>246269000</v>
      </c>
      <c r="D29" s="20">
        <f t="shared" si="6"/>
        <v>51487000</v>
      </c>
      <c r="E29" s="20">
        <f t="shared" si="6"/>
        <v>96232000</v>
      </c>
      <c r="F29" s="20">
        <f t="shared" si="6"/>
        <v>214765000</v>
      </c>
      <c r="G29" s="20">
        <f t="shared" si="6"/>
        <v>135445000</v>
      </c>
      <c r="H29" s="20">
        <f t="shared" si="6"/>
        <v>29044052</v>
      </c>
      <c r="I29" s="20">
        <f>I23+I27+1</f>
        <v>45523938</v>
      </c>
      <c r="J29" s="7"/>
      <c r="K29" s="7"/>
      <c r="L29" s="7"/>
      <c r="M29" s="7"/>
      <c r="N29" s="7"/>
    </row>
    <row r="30" spans="1:14" ht="15.75" customHeight="1" x14ac:dyDescent="0.25">
      <c r="A30" s="1"/>
      <c r="B30" s="7"/>
      <c r="C30" s="7"/>
      <c r="D30" s="7"/>
      <c r="E30" s="7"/>
      <c r="G30" s="7"/>
      <c r="H30" s="7"/>
      <c r="I30" s="7"/>
      <c r="J30" s="7"/>
      <c r="K30" s="7"/>
      <c r="L30" s="7"/>
      <c r="M30" s="7"/>
      <c r="N30" s="7"/>
    </row>
    <row r="31" spans="1:14" ht="15.75" customHeight="1" x14ac:dyDescent="0.25">
      <c r="A31" s="6" t="s">
        <v>64</v>
      </c>
      <c r="B31" s="23">
        <f>B29/('1'!C41/10)</f>
        <v>1.6847274277047268</v>
      </c>
      <c r="C31" s="23">
        <f>C29/('1'!B41/10)</f>
        <v>2.5724728514066295</v>
      </c>
      <c r="D31" s="23">
        <f>D29/('1'!E41/10)</f>
        <v>0.53782209575859374</v>
      </c>
      <c r="E31" s="23">
        <f>E29/('1'!F41/10)</f>
        <v>1.0052187138314719</v>
      </c>
      <c r="F31" s="23">
        <f>F29/('1'!D41/10)</f>
        <v>2.2433888631226209</v>
      </c>
      <c r="G31" s="23">
        <f>G29/('1'!E41/10)</f>
        <v>1.4148292532099895</v>
      </c>
      <c r="H31" s="23">
        <f>H29/('1'!F41/10)</f>
        <v>0.30338790211046623</v>
      </c>
      <c r="I31" s="23">
        <f>I29/('1'!G41/10)</f>
        <v>0.47553323639645512</v>
      </c>
      <c r="J31" s="7"/>
      <c r="K31" s="7"/>
      <c r="L31" s="7"/>
      <c r="M31" s="7"/>
      <c r="N31" s="7"/>
    </row>
    <row r="32" spans="1:14" ht="15.75" customHeight="1" x14ac:dyDescent="0.25">
      <c r="A32" s="17" t="s">
        <v>69</v>
      </c>
      <c r="B32" s="7">
        <f>'1'!B41/10</f>
        <v>95732400</v>
      </c>
      <c r="C32" s="7">
        <f>'1'!C41/10</f>
        <v>95732400</v>
      </c>
      <c r="D32" s="7">
        <f>'1'!D41/10</f>
        <v>95732400</v>
      </c>
      <c r="E32" s="7">
        <f>'1'!E41/10</f>
        <v>95732400</v>
      </c>
      <c r="F32" s="7">
        <f>'1'!F41/10</f>
        <v>95732400</v>
      </c>
      <c r="G32" s="7">
        <f>'1'!G41/10</f>
        <v>95732400</v>
      </c>
      <c r="H32" s="7">
        <f>'1'!H41/10</f>
        <v>95732422</v>
      </c>
      <c r="I32" s="7">
        <f>'1'!I41/10</f>
        <v>95732422</v>
      </c>
      <c r="J32" s="7"/>
      <c r="K32" s="7"/>
      <c r="L32" s="7"/>
      <c r="M32" s="7"/>
      <c r="N32" s="7"/>
    </row>
    <row r="33" spans="8:14" ht="15.75" customHeight="1" x14ac:dyDescent="0.25">
      <c r="H33" s="7"/>
      <c r="I33" s="7"/>
      <c r="J33" s="7"/>
      <c r="K33" s="7"/>
      <c r="L33" s="7"/>
      <c r="M33" s="7"/>
      <c r="N33" s="7"/>
    </row>
    <row r="34" spans="8:14" ht="15.75" customHeight="1" x14ac:dyDescent="0.25">
      <c r="H34" s="7"/>
      <c r="I34" s="7"/>
      <c r="J34" s="7"/>
      <c r="K34" s="7"/>
      <c r="L34" s="7"/>
      <c r="M34" s="7"/>
      <c r="N34" s="7"/>
    </row>
    <row r="35" spans="8:14" ht="15.75" customHeight="1" x14ac:dyDescent="0.25">
      <c r="H35" s="7"/>
      <c r="I35" s="7"/>
      <c r="J35" s="7"/>
      <c r="K35" s="7"/>
      <c r="L35" s="7"/>
      <c r="M35" s="7"/>
      <c r="N35" s="7"/>
    </row>
    <row r="36" spans="8:14" ht="15.75" customHeight="1" x14ac:dyDescent="0.25">
      <c r="H36" s="7"/>
      <c r="I36" s="7"/>
      <c r="J36" s="7"/>
      <c r="K36" s="7"/>
      <c r="L36" s="7"/>
      <c r="M36" s="7"/>
      <c r="N36" s="7"/>
    </row>
    <row r="37" spans="8:14" ht="15.75" customHeight="1" x14ac:dyDescent="0.25">
      <c r="H37" s="7"/>
      <c r="I37" s="7"/>
      <c r="J37" s="7"/>
      <c r="K37" s="7"/>
      <c r="L37" s="7"/>
      <c r="M37" s="7"/>
      <c r="N37" s="7"/>
    </row>
    <row r="38" spans="8:14" ht="15.75" customHeight="1" x14ac:dyDescent="0.25">
      <c r="H38" s="7"/>
      <c r="I38" s="7"/>
      <c r="J38" s="7"/>
      <c r="K38" s="7"/>
      <c r="L38" s="7"/>
      <c r="M38" s="7"/>
      <c r="N38" s="7"/>
    </row>
    <row r="39" spans="8:14" ht="15.75" customHeight="1" x14ac:dyDescent="0.25">
      <c r="H39" s="7"/>
      <c r="I39" s="7"/>
      <c r="J39" s="7"/>
      <c r="K39" s="7"/>
      <c r="L39" s="7"/>
      <c r="M39" s="7"/>
      <c r="N39" s="7"/>
    </row>
    <row r="40" spans="8:14" ht="15.75" customHeight="1" x14ac:dyDescent="0.25">
      <c r="H40" s="7"/>
      <c r="I40" s="7"/>
      <c r="J40" s="7"/>
      <c r="K40" s="7"/>
      <c r="L40" s="7"/>
      <c r="M40" s="7"/>
      <c r="N40" s="7"/>
    </row>
    <row r="41" spans="8:14" ht="15.75" customHeight="1" x14ac:dyDescent="0.25">
      <c r="H41" s="7"/>
      <c r="I41" s="7"/>
      <c r="J41" s="7"/>
      <c r="K41" s="7"/>
      <c r="L41" s="7"/>
      <c r="M41" s="7"/>
      <c r="N41" s="7"/>
    </row>
    <row r="42" spans="8:14" ht="15.75" customHeight="1" x14ac:dyDescent="0.25">
      <c r="H42" s="7"/>
      <c r="I42" s="7"/>
      <c r="J42" s="7"/>
      <c r="K42" s="7"/>
      <c r="L42" s="7"/>
      <c r="M42" s="7"/>
      <c r="N42" s="7"/>
    </row>
    <row r="43" spans="8:14" ht="15.75" customHeight="1" x14ac:dyDescent="0.25">
      <c r="H43" s="7"/>
      <c r="I43" s="7"/>
      <c r="J43" s="7"/>
      <c r="K43" s="7"/>
      <c r="L43" s="7"/>
      <c r="M43" s="7"/>
      <c r="N43" s="7"/>
    </row>
    <row r="44" spans="8:14" ht="15.75" customHeight="1" x14ac:dyDescent="0.25">
      <c r="H44" s="7"/>
      <c r="I44" s="7"/>
      <c r="J44" s="7"/>
      <c r="K44" s="7"/>
      <c r="L44" s="7"/>
      <c r="M44" s="7"/>
      <c r="N44" s="7"/>
    </row>
    <row r="45" spans="8:14" ht="15.75" customHeight="1" x14ac:dyDescent="0.25">
      <c r="H45" s="7"/>
      <c r="I45" s="7"/>
      <c r="J45" s="7"/>
      <c r="K45" s="7"/>
      <c r="L45" s="7"/>
      <c r="M45" s="7"/>
      <c r="N45" s="7"/>
    </row>
    <row r="46" spans="8:14" ht="15.75" customHeight="1" x14ac:dyDescent="0.25">
      <c r="H46" s="7"/>
      <c r="I46" s="7"/>
      <c r="J46" s="7"/>
      <c r="K46" s="7"/>
      <c r="L46" s="7"/>
      <c r="M46" s="7"/>
      <c r="N46" s="7"/>
    </row>
    <row r="47" spans="8:14" ht="15.75" customHeight="1" x14ac:dyDescent="0.25">
      <c r="H47" s="7"/>
      <c r="I47" s="7"/>
      <c r="J47" s="7"/>
      <c r="K47" s="7"/>
      <c r="L47" s="7"/>
      <c r="M47" s="7"/>
      <c r="N47" s="7"/>
    </row>
    <row r="48" spans="8:14" ht="15.75" customHeight="1" x14ac:dyDescent="0.25">
      <c r="H48" s="7"/>
      <c r="I48" s="7"/>
      <c r="J48" s="7"/>
      <c r="K48" s="7"/>
      <c r="L48" s="7"/>
      <c r="M48" s="7"/>
      <c r="N48" s="7"/>
    </row>
    <row r="49" spans="1:14" ht="15.75" customHeight="1" x14ac:dyDescent="0.25">
      <c r="H49" s="7"/>
      <c r="I49" s="7"/>
      <c r="J49" s="7"/>
      <c r="K49" s="7"/>
      <c r="L49" s="7"/>
      <c r="M49" s="7"/>
      <c r="N49" s="7"/>
    </row>
    <row r="50" spans="1:14" ht="15.75" customHeight="1" x14ac:dyDescent="0.25">
      <c r="H50" s="7"/>
      <c r="I50" s="7"/>
      <c r="J50" s="7"/>
      <c r="K50" s="7"/>
      <c r="L50" s="7"/>
      <c r="M50" s="7"/>
      <c r="N50" s="7"/>
    </row>
    <row r="51" spans="1:14" ht="15.75" customHeight="1" x14ac:dyDescent="0.25">
      <c r="H51" s="7"/>
      <c r="I51" s="7"/>
      <c r="J51" s="7"/>
      <c r="K51" s="7"/>
      <c r="L51" s="7"/>
      <c r="M51" s="7"/>
      <c r="N51" s="7"/>
    </row>
    <row r="52" spans="1:14" ht="15.75" customHeight="1" x14ac:dyDescent="0.25">
      <c r="H52" s="7"/>
      <c r="I52" s="7"/>
      <c r="J52" s="7"/>
      <c r="K52" s="7"/>
      <c r="L52" s="7"/>
      <c r="M52" s="7"/>
      <c r="N52" s="7"/>
    </row>
    <row r="53" spans="1:14" ht="15.75" customHeight="1" x14ac:dyDescent="0.25">
      <c r="H53" s="7"/>
      <c r="I53" s="7"/>
      <c r="J53" s="7"/>
      <c r="K53" s="7"/>
      <c r="L53" s="7"/>
      <c r="M53" s="7"/>
      <c r="N53" s="7"/>
    </row>
    <row r="54" spans="1:14" ht="15.75" customHeight="1" x14ac:dyDescent="0.25">
      <c r="H54" s="7"/>
      <c r="I54" s="7"/>
      <c r="J54" s="7"/>
      <c r="K54" s="7"/>
      <c r="L54" s="7"/>
      <c r="M54" s="7"/>
      <c r="N54" s="7"/>
    </row>
    <row r="55" spans="1:14" ht="15.75" customHeight="1" x14ac:dyDescent="0.25">
      <c r="A55" s="13"/>
      <c r="H55" s="7"/>
      <c r="I55" s="7"/>
      <c r="J55" s="7"/>
      <c r="K55" s="7"/>
      <c r="L55" s="7"/>
      <c r="M55" s="7"/>
      <c r="N55" s="7"/>
    </row>
    <row r="56" spans="1:14" ht="15.75" customHeight="1" x14ac:dyDescent="0.2"/>
    <row r="57" spans="1:14" ht="15.75" customHeight="1" x14ac:dyDescent="0.2"/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4" sqref="L14"/>
    </sheetView>
  </sheetViews>
  <sheetFormatPr defaultColWidth="12.625" defaultRowHeight="15" customHeight="1" x14ac:dyDescent="0.2"/>
  <cols>
    <col min="1" max="1" width="35.375" customWidth="1"/>
    <col min="2" max="6" width="13.125" customWidth="1"/>
    <col min="7" max="7" width="13.25" customWidth="1"/>
    <col min="8" max="8" width="13.75" customWidth="1"/>
    <col min="9" max="9" width="12.75" customWidth="1"/>
    <col min="10" max="26" width="7.625" customWidth="1"/>
  </cols>
  <sheetData>
    <row r="1" spans="1:16" ht="15.75" x14ac:dyDescent="0.25">
      <c r="A1" s="1" t="s">
        <v>0</v>
      </c>
      <c r="B1" s="2"/>
      <c r="C1" s="2"/>
      <c r="E1" s="2"/>
    </row>
    <row r="2" spans="1:16" ht="15.75" x14ac:dyDescent="0.25">
      <c r="A2" s="1" t="s">
        <v>4</v>
      </c>
      <c r="B2" s="2"/>
      <c r="C2" s="2"/>
      <c r="E2" s="2"/>
    </row>
    <row r="3" spans="1:16" x14ac:dyDescent="0.25">
      <c r="A3" s="1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6</v>
      </c>
      <c r="H3" s="3" t="s">
        <v>7</v>
      </c>
      <c r="I3" s="3" t="s">
        <v>8</v>
      </c>
    </row>
    <row r="4" spans="1:16" ht="15.75" x14ac:dyDescent="0.25">
      <c r="A4" s="2"/>
      <c r="B4" s="4">
        <v>42825</v>
      </c>
      <c r="C4" s="4">
        <v>43100</v>
      </c>
      <c r="D4" s="4">
        <v>43190</v>
      </c>
      <c r="E4" s="4">
        <v>43373</v>
      </c>
      <c r="F4" s="4">
        <v>43465</v>
      </c>
      <c r="G4" s="4">
        <v>43555</v>
      </c>
      <c r="H4" s="5">
        <v>43738</v>
      </c>
      <c r="I4" s="5">
        <v>43830</v>
      </c>
    </row>
    <row r="5" spans="1:16" x14ac:dyDescent="0.25">
      <c r="A5" s="6" t="s">
        <v>12</v>
      </c>
      <c r="B5" s="7"/>
      <c r="C5" s="7"/>
      <c r="D5" s="7"/>
      <c r="E5" s="7"/>
      <c r="F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10" t="s">
        <v>13</v>
      </c>
      <c r="B6" s="7">
        <v>3526876000</v>
      </c>
      <c r="C6" s="7">
        <v>2316426000</v>
      </c>
      <c r="D6" s="7">
        <v>3208289000</v>
      </c>
      <c r="E6" s="7">
        <v>769933000</v>
      </c>
      <c r="F6" s="7">
        <v>1665979000</v>
      </c>
      <c r="G6" s="7">
        <v>2160905000</v>
      </c>
      <c r="H6" s="9">
        <v>669568730</v>
      </c>
      <c r="I6" s="9">
        <v>1253267466</v>
      </c>
      <c r="J6" s="7"/>
      <c r="K6" s="7"/>
      <c r="L6" s="7"/>
      <c r="M6" s="7"/>
      <c r="N6" s="7"/>
      <c r="O6" s="7"/>
      <c r="P6" s="7"/>
    </row>
    <row r="7" spans="1:16" x14ac:dyDescent="0.25">
      <c r="A7" s="10" t="s">
        <v>17</v>
      </c>
      <c r="B7" s="7">
        <v>3304000</v>
      </c>
      <c r="C7" s="7">
        <v>1065000</v>
      </c>
      <c r="D7" s="7">
        <v>6286000</v>
      </c>
      <c r="E7" s="7">
        <v>2418000</v>
      </c>
      <c r="F7" s="7">
        <v>7009000</v>
      </c>
      <c r="G7" s="7">
        <v>10155000</v>
      </c>
      <c r="H7" s="9">
        <v>4322786</v>
      </c>
      <c r="I7" s="9">
        <v>7243821</v>
      </c>
      <c r="J7" s="7"/>
      <c r="K7" s="7"/>
      <c r="L7" s="7"/>
      <c r="M7" s="7"/>
      <c r="N7" s="7"/>
      <c r="O7" s="7"/>
      <c r="P7" s="7"/>
    </row>
    <row r="8" spans="1:16" x14ac:dyDescent="0.25">
      <c r="A8" s="10" t="s">
        <v>18</v>
      </c>
      <c r="B8" s="7">
        <v>-3101578000</v>
      </c>
      <c r="C8" s="7">
        <v>-2121111000</v>
      </c>
      <c r="D8" s="7">
        <v>-3128419000</v>
      </c>
      <c r="E8" s="7">
        <v>-1543432000</v>
      </c>
      <c r="F8" s="7">
        <v>-1617019000</v>
      </c>
      <c r="G8" s="7">
        <v>-1835285000</v>
      </c>
      <c r="H8" s="9">
        <v>-563885709</v>
      </c>
      <c r="I8" s="9">
        <v>-1264414681</v>
      </c>
      <c r="J8" s="7"/>
      <c r="K8" s="7"/>
      <c r="L8" s="7"/>
      <c r="M8" s="7"/>
      <c r="N8" s="7"/>
      <c r="O8" s="7"/>
      <c r="P8" s="7"/>
    </row>
    <row r="9" spans="1:16" x14ac:dyDescent="0.25">
      <c r="A9" s="10" t="s">
        <v>19</v>
      </c>
      <c r="B9" s="12">
        <f t="shared" ref="B9:I9" si="0">SUM(B6:B8)</f>
        <v>428602000</v>
      </c>
      <c r="C9" s="12">
        <f t="shared" si="0"/>
        <v>196380000</v>
      </c>
      <c r="D9" s="12">
        <f t="shared" si="0"/>
        <v>86156000</v>
      </c>
      <c r="E9" s="12">
        <f t="shared" si="0"/>
        <v>-771081000</v>
      </c>
      <c r="F9" s="12">
        <f t="shared" si="0"/>
        <v>55969000</v>
      </c>
      <c r="G9" s="12">
        <f t="shared" si="0"/>
        <v>335775000</v>
      </c>
      <c r="H9" s="12">
        <f t="shared" si="0"/>
        <v>110005807</v>
      </c>
      <c r="I9" s="12">
        <f t="shared" si="0"/>
        <v>-3903394</v>
      </c>
      <c r="J9" s="7"/>
      <c r="K9" s="7"/>
      <c r="L9" s="7"/>
      <c r="M9" s="7"/>
      <c r="N9" s="7"/>
      <c r="O9" s="7"/>
      <c r="P9" s="7"/>
    </row>
    <row r="10" spans="1:16" ht="14.25" customHeight="1" x14ac:dyDescent="0.25">
      <c r="A10" s="10" t="s">
        <v>25</v>
      </c>
      <c r="B10" s="7">
        <v>-152553000</v>
      </c>
      <c r="C10" s="7">
        <v>-83257000</v>
      </c>
      <c r="D10" s="7">
        <v>-107703000</v>
      </c>
      <c r="E10" s="7">
        <v>-18105000</v>
      </c>
      <c r="F10" s="7">
        <v>-41322000</v>
      </c>
      <c r="G10" s="7">
        <v>-65227000</v>
      </c>
      <c r="H10" s="9">
        <v>-20761913</v>
      </c>
      <c r="I10" s="9">
        <v>-41295629</v>
      </c>
      <c r="J10" s="7"/>
      <c r="K10" s="7"/>
      <c r="L10" s="7"/>
      <c r="M10" s="7"/>
      <c r="N10" s="7"/>
      <c r="O10" s="7"/>
      <c r="P10" s="7"/>
    </row>
    <row r="11" spans="1:16" x14ac:dyDescent="0.25">
      <c r="A11" s="1"/>
      <c r="B11" s="12">
        <f t="shared" ref="B11:I11" si="1">B9+B10</f>
        <v>276049000</v>
      </c>
      <c r="C11" s="12">
        <f t="shared" si="1"/>
        <v>113123000</v>
      </c>
      <c r="D11" s="12">
        <f t="shared" si="1"/>
        <v>-21547000</v>
      </c>
      <c r="E11" s="12">
        <f t="shared" si="1"/>
        <v>-789186000</v>
      </c>
      <c r="F11" s="12">
        <f t="shared" si="1"/>
        <v>14647000</v>
      </c>
      <c r="G11" s="12">
        <f t="shared" si="1"/>
        <v>270548000</v>
      </c>
      <c r="H11" s="12">
        <f t="shared" si="1"/>
        <v>89243894</v>
      </c>
      <c r="I11" s="12">
        <f t="shared" si="1"/>
        <v>-45199023</v>
      </c>
      <c r="J11" s="7"/>
      <c r="K11" s="7"/>
      <c r="L11" s="7"/>
      <c r="M11" s="7"/>
      <c r="N11" s="7"/>
      <c r="O11" s="7"/>
      <c r="P11" s="7"/>
    </row>
    <row r="12" spans="1:16" x14ac:dyDescent="0.25">
      <c r="B12" s="7"/>
      <c r="C12" s="7"/>
      <c r="D12" s="7"/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6" t="s">
        <v>32</v>
      </c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30" x14ac:dyDescent="0.25">
      <c r="A14" s="16" t="s">
        <v>34</v>
      </c>
      <c r="B14" s="7">
        <v>-232873000</v>
      </c>
      <c r="C14" s="7">
        <v>-35317000</v>
      </c>
      <c r="D14" s="7">
        <v>-64387000</v>
      </c>
      <c r="E14" s="7">
        <v>-21824000</v>
      </c>
      <c r="F14" s="7">
        <v>0</v>
      </c>
      <c r="G14" s="7">
        <v>-42072000</v>
      </c>
      <c r="H14" s="9">
        <v>-11331530</v>
      </c>
      <c r="I14" s="9">
        <v>-17432220</v>
      </c>
      <c r="J14" s="7"/>
      <c r="K14" s="7"/>
      <c r="L14" s="7"/>
      <c r="M14" s="7"/>
      <c r="N14" s="7"/>
      <c r="O14" s="7"/>
      <c r="P14" s="7"/>
    </row>
    <row r="15" spans="1:16" x14ac:dyDescent="0.25">
      <c r="A15" s="10" t="s">
        <v>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0" t="s">
        <v>41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10" t="s">
        <v>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10" t="s">
        <v>45</v>
      </c>
      <c r="B18" s="7">
        <v>0</v>
      </c>
      <c r="C18" s="7">
        <v>-55747000</v>
      </c>
      <c r="D18" s="7">
        <v>144253000</v>
      </c>
      <c r="E18" s="7">
        <v>189725000</v>
      </c>
      <c r="F18" s="7">
        <v>0</v>
      </c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10" t="s">
        <v>48</v>
      </c>
      <c r="B19" s="7">
        <v>-145583000</v>
      </c>
      <c r="C19" s="7">
        <v>-39563000</v>
      </c>
      <c r="D19" s="7">
        <v>-39563000</v>
      </c>
      <c r="E19" s="7">
        <v>0</v>
      </c>
      <c r="F19" s="7">
        <v>-1672000</v>
      </c>
      <c r="G19" s="7">
        <v>-3906000</v>
      </c>
      <c r="H19" s="9">
        <v>-1050500</v>
      </c>
      <c r="I19" s="9">
        <v>-407140500</v>
      </c>
      <c r="J19" s="7"/>
      <c r="K19" s="7"/>
      <c r="L19" s="7"/>
      <c r="M19" s="7"/>
      <c r="N19" s="7"/>
      <c r="O19" s="7"/>
      <c r="P19" s="7"/>
    </row>
    <row r="20" spans="1:16" x14ac:dyDescent="0.25">
      <c r="A20" s="1"/>
      <c r="B20" s="12">
        <f t="shared" ref="B20:I20" si="2">SUM(B14:B19)</f>
        <v>-378456000</v>
      </c>
      <c r="C20" s="12">
        <f t="shared" si="2"/>
        <v>-130627000</v>
      </c>
      <c r="D20" s="12">
        <f t="shared" si="2"/>
        <v>40303000</v>
      </c>
      <c r="E20" s="12">
        <f t="shared" si="2"/>
        <v>167901000</v>
      </c>
      <c r="F20" s="12">
        <f t="shared" si="2"/>
        <v>-1672000</v>
      </c>
      <c r="G20" s="12">
        <f t="shared" si="2"/>
        <v>-45978000</v>
      </c>
      <c r="H20" s="12">
        <f t="shared" si="2"/>
        <v>-12382030</v>
      </c>
      <c r="I20" s="12">
        <f t="shared" si="2"/>
        <v>-424572720</v>
      </c>
      <c r="J20" s="7"/>
      <c r="K20" s="7"/>
      <c r="L20" s="7"/>
      <c r="M20" s="7"/>
      <c r="N20" s="7"/>
      <c r="O20" s="7"/>
      <c r="P20" s="7"/>
    </row>
    <row r="21" spans="1:16" ht="15.75" customHeight="1" x14ac:dyDescent="0.25">
      <c r="B21" s="7"/>
      <c r="C21" s="7"/>
      <c r="D21" s="7"/>
      <c r="E21" s="7"/>
      <c r="F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25">
      <c r="A22" s="6" t="s">
        <v>54</v>
      </c>
      <c r="B22" s="7"/>
      <c r="C22" s="7"/>
      <c r="D22" s="7"/>
      <c r="E22" s="7"/>
      <c r="F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25">
      <c r="A23" s="10" t="s">
        <v>56</v>
      </c>
      <c r="B23" s="7">
        <v>-3791000</v>
      </c>
      <c r="C23" s="7">
        <v>367731000</v>
      </c>
      <c r="D23" s="7">
        <v>311595000</v>
      </c>
      <c r="E23" s="7">
        <v>779848000</v>
      </c>
      <c r="F23" s="7">
        <v>1435232000</v>
      </c>
      <c r="G23" s="7">
        <v>1124450000</v>
      </c>
      <c r="H23" s="9">
        <v>-87487651</v>
      </c>
      <c r="I23" s="9">
        <v>819817281</v>
      </c>
      <c r="J23" s="7"/>
      <c r="K23" s="7"/>
      <c r="L23" s="7"/>
      <c r="M23" s="7"/>
      <c r="N23" s="7"/>
      <c r="O23" s="7"/>
      <c r="P23" s="7"/>
    </row>
    <row r="24" spans="1:16" ht="15.75" customHeight="1" x14ac:dyDescent="0.25">
      <c r="A24" s="10" t="s">
        <v>58</v>
      </c>
      <c r="B24" s="7">
        <v>0</v>
      </c>
      <c r="C24" s="7">
        <v>0</v>
      </c>
      <c r="D24" s="7">
        <v>0</v>
      </c>
      <c r="E24" s="7">
        <v>-100545000</v>
      </c>
      <c r="F24" s="7">
        <v>-1361130000</v>
      </c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x14ac:dyDescent="0.25">
      <c r="A25" s="10" t="s">
        <v>45</v>
      </c>
      <c r="B25" s="7"/>
      <c r="C25" s="7"/>
      <c r="D25" s="7"/>
      <c r="E25" s="7"/>
      <c r="F25" s="7"/>
      <c r="G25" s="19">
        <v>-1195163000</v>
      </c>
      <c r="H25" s="9">
        <v>135877276</v>
      </c>
      <c r="I25" s="9">
        <v>-73874469</v>
      </c>
      <c r="J25" s="7"/>
      <c r="K25" s="7"/>
      <c r="L25" s="7"/>
      <c r="M25" s="7"/>
      <c r="N25" s="7"/>
      <c r="O25" s="7"/>
      <c r="P25" s="7"/>
    </row>
    <row r="26" spans="1:16" ht="15.75" customHeight="1" x14ac:dyDescent="0.25">
      <c r="A26" s="10" t="s">
        <v>61</v>
      </c>
      <c r="B26" s="7">
        <v>-190303000</v>
      </c>
      <c r="C26" s="7">
        <v>-170052000</v>
      </c>
      <c r="D26" s="7">
        <v>-216022000</v>
      </c>
      <c r="E26" s="7">
        <v>0</v>
      </c>
      <c r="F26" s="7">
        <v>-192974000</v>
      </c>
      <c r="G26" s="7">
        <v>-311188000</v>
      </c>
      <c r="H26" s="9">
        <v>-113131691</v>
      </c>
      <c r="I26" s="9">
        <v>-210096706</v>
      </c>
      <c r="J26" s="7"/>
      <c r="K26" s="7"/>
      <c r="L26" s="7"/>
      <c r="M26" s="7"/>
      <c r="N26" s="7"/>
      <c r="O26" s="7"/>
      <c r="P26" s="7"/>
    </row>
    <row r="27" spans="1:16" ht="15.75" customHeight="1" x14ac:dyDescent="0.25">
      <c r="A27" s="10" t="s">
        <v>62</v>
      </c>
      <c r="B27" s="7">
        <v>-85547000</v>
      </c>
      <c r="C27" s="7">
        <v>-88529000</v>
      </c>
      <c r="D27" s="7">
        <v>-90586000</v>
      </c>
      <c r="E27" s="7">
        <v>0</v>
      </c>
      <c r="F27" s="7">
        <v>-6523000</v>
      </c>
      <c r="G27" s="7">
        <v>-51835000</v>
      </c>
      <c r="H27" s="9">
        <v>-1805329</v>
      </c>
      <c r="I27" s="9">
        <v>-61240962</v>
      </c>
      <c r="J27" s="7"/>
      <c r="K27" s="7"/>
      <c r="L27" s="7"/>
      <c r="M27" s="7"/>
      <c r="N27" s="7"/>
      <c r="O27" s="7"/>
      <c r="P27" s="7"/>
    </row>
    <row r="28" spans="1:16" ht="15.75" customHeight="1" x14ac:dyDescent="0.25">
      <c r="A28" s="1"/>
      <c r="B28" s="12">
        <f t="shared" ref="B28:I28" si="3">SUM(B23:B27)</f>
        <v>-279641000</v>
      </c>
      <c r="C28" s="12">
        <f t="shared" si="3"/>
        <v>109150000</v>
      </c>
      <c r="D28" s="12">
        <f t="shared" si="3"/>
        <v>4987000</v>
      </c>
      <c r="E28" s="12">
        <f t="shared" si="3"/>
        <v>679303000</v>
      </c>
      <c r="F28" s="12">
        <f t="shared" si="3"/>
        <v>-125395000</v>
      </c>
      <c r="G28" s="12">
        <f t="shared" si="3"/>
        <v>-433736000</v>
      </c>
      <c r="H28" s="12">
        <f t="shared" si="3"/>
        <v>-66547395</v>
      </c>
      <c r="I28" s="12">
        <f t="shared" si="3"/>
        <v>474605144</v>
      </c>
      <c r="J28" s="7"/>
      <c r="K28" s="7"/>
      <c r="L28" s="7"/>
      <c r="M28" s="7"/>
      <c r="N28" s="7"/>
      <c r="O28" s="7"/>
      <c r="P28" s="7"/>
    </row>
    <row r="29" spans="1:16" ht="15.75" customHeight="1" x14ac:dyDescent="0.25">
      <c r="B29" s="7"/>
      <c r="C29" s="7"/>
      <c r="D29" s="7"/>
      <c r="E29" s="7"/>
      <c r="F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5">
      <c r="A30" s="1" t="s">
        <v>67</v>
      </c>
      <c r="B30" s="12">
        <f t="shared" ref="B30:I30" si="4">B11+B20+B28</f>
        <v>-382048000</v>
      </c>
      <c r="C30" s="12">
        <f t="shared" si="4"/>
        <v>91646000</v>
      </c>
      <c r="D30" s="12">
        <f t="shared" si="4"/>
        <v>23743000</v>
      </c>
      <c r="E30" s="12">
        <f t="shared" si="4"/>
        <v>58018000</v>
      </c>
      <c r="F30" s="12">
        <f t="shared" si="4"/>
        <v>-112420000</v>
      </c>
      <c r="G30" s="12">
        <f t="shared" si="4"/>
        <v>-209166000</v>
      </c>
      <c r="H30" s="12">
        <f t="shared" si="4"/>
        <v>10314469</v>
      </c>
      <c r="I30" s="12">
        <f t="shared" si="4"/>
        <v>4833401</v>
      </c>
      <c r="J30" s="7"/>
      <c r="K30" s="7"/>
      <c r="L30" s="7"/>
      <c r="M30" s="7"/>
      <c r="N30" s="7"/>
      <c r="O30" s="7"/>
      <c r="P30" s="7"/>
    </row>
    <row r="31" spans="1:16" ht="15.75" customHeight="1" x14ac:dyDescent="0.25">
      <c r="A31" s="1"/>
      <c r="B31" s="12"/>
      <c r="C31" s="12"/>
      <c r="D31" s="12"/>
      <c r="E31" s="12"/>
      <c r="F31" s="12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x14ac:dyDescent="0.25">
      <c r="A32" s="17" t="s">
        <v>71</v>
      </c>
      <c r="B32" s="7">
        <v>932642000</v>
      </c>
      <c r="C32" s="7">
        <v>481144000</v>
      </c>
      <c r="D32" s="7">
        <v>481144000</v>
      </c>
      <c r="E32" s="7">
        <v>460146000</v>
      </c>
      <c r="F32" s="7">
        <v>460146000</v>
      </c>
      <c r="G32" s="7">
        <v>460146000</v>
      </c>
      <c r="H32" s="9">
        <v>285560347</v>
      </c>
      <c r="I32" s="9">
        <v>285560347</v>
      </c>
      <c r="J32" s="7"/>
      <c r="K32" s="7"/>
      <c r="L32" s="7"/>
      <c r="M32" s="7"/>
      <c r="N32" s="7"/>
      <c r="O32" s="7"/>
      <c r="P32" s="7"/>
    </row>
    <row r="33" spans="1:16" ht="15.75" customHeight="1" x14ac:dyDescent="0.25">
      <c r="A33" s="17" t="s">
        <v>72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H33" s="7"/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25">
      <c r="A34" s="1"/>
      <c r="B34" s="12">
        <f t="shared" ref="B34:I34" si="5">SUM(B32:B33)</f>
        <v>932642000</v>
      </c>
      <c r="C34" s="12">
        <f t="shared" si="5"/>
        <v>481144000</v>
      </c>
      <c r="D34" s="12">
        <f t="shared" si="5"/>
        <v>481144000</v>
      </c>
      <c r="E34" s="12">
        <f t="shared" si="5"/>
        <v>460146000</v>
      </c>
      <c r="F34" s="12">
        <f t="shared" si="5"/>
        <v>460146000</v>
      </c>
      <c r="G34" s="12">
        <f t="shared" si="5"/>
        <v>460146000</v>
      </c>
      <c r="H34" s="12">
        <f t="shared" si="5"/>
        <v>285560347</v>
      </c>
      <c r="I34" s="12">
        <f t="shared" si="5"/>
        <v>285560347</v>
      </c>
      <c r="J34" s="7"/>
      <c r="K34" s="7"/>
      <c r="L34" s="7"/>
      <c r="M34" s="7"/>
      <c r="N34" s="7"/>
      <c r="O34" s="7"/>
      <c r="P34" s="7"/>
    </row>
    <row r="35" spans="1:16" ht="15.75" customHeight="1" x14ac:dyDescent="0.25">
      <c r="A35" s="1"/>
      <c r="B35" s="7"/>
      <c r="C35" s="7"/>
      <c r="D35" s="7"/>
      <c r="E35" s="7"/>
      <c r="F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5">
      <c r="A36" s="6" t="s">
        <v>77</v>
      </c>
      <c r="B36" s="12">
        <f t="shared" ref="B36:H36" si="6">B30+B34</f>
        <v>550594000</v>
      </c>
      <c r="C36" s="12">
        <f t="shared" si="6"/>
        <v>572790000</v>
      </c>
      <c r="D36" s="12">
        <f t="shared" si="6"/>
        <v>504887000</v>
      </c>
      <c r="E36" s="12">
        <f t="shared" si="6"/>
        <v>518164000</v>
      </c>
      <c r="F36" s="12">
        <f t="shared" si="6"/>
        <v>347726000</v>
      </c>
      <c r="G36" s="12">
        <f t="shared" si="6"/>
        <v>250980000</v>
      </c>
      <c r="H36" s="12">
        <f t="shared" si="6"/>
        <v>295874816</v>
      </c>
      <c r="I36" s="12">
        <f>I30+I34+1</f>
        <v>290393749</v>
      </c>
      <c r="J36" s="7"/>
      <c r="K36" s="7"/>
      <c r="L36" s="7"/>
      <c r="M36" s="7"/>
      <c r="N36" s="7"/>
      <c r="O36" s="7"/>
      <c r="P36" s="7"/>
    </row>
    <row r="37" spans="1:16" ht="15.75" customHeight="1" x14ac:dyDescent="0.25">
      <c r="B37" s="7"/>
      <c r="C37" s="7"/>
      <c r="D37" s="7"/>
      <c r="E37" s="7"/>
      <c r="F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customHeight="1" x14ac:dyDescent="0.25">
      <c r="A38" s="6" t="s">
        <v>78</v>
      </c>
      <c r="B38" s="23">
        <f>B11/('1'!B41/10)</f>
        <v>2.8835483075740291</v>
      </c>
      <c r="C38" s="23">
        <f>C11/('1'!C41/10)</f>
        <v>1.1816584562802144</v>
      </c>
      <c r="D38" s="23">
        <f>D11/('1'!C41/10)</f>
        <v>-0.22507531410473361</v>
      </c>
      <c r="E38" s="23">
        <f>E11/('1'!E41/10)</f>
        <v>-8.243666720984745</v>
      </c>
      <c r="F38" s="23">
        <f>F11/('1'!F41/10)</f>
        <v>0.15299940250113858</v>
      </c>
      <c r="G38" s="23">
        <f>G11/('1'!G41/10)</f>
        <v>2.8260860481926704</v>
      </c>
      <c r="H38" s="23">
        <f>H11/('1'!H41/10)</f>
        <v>0.9322222517257529</v>
      </c>
      <c r="I38" s="23">
        <f>I11/('1'!I41/10)</f>
        <v>-0.47213913589274908</v>
      </c>
      <c r="J38" s="7"/>
      <c r="K38" s="7"/>
      <c r="L38" s="7"/>
      <c r="M38" s="7"/>
      <c r="N38" s="7"/>
      <c r="O38" s="7"/>
      <c r="P38" s="7"/>
    </row>
    <row r="39" spans="1:16" ht="15.75" customHeight="1" x14ac:dyDescent="0.25">
      <c r="A39" s="6" t="s">
        <v>85</v>
      </c>
      <c r="B39" s="7">
        <f>'1'!B41/10</f>
        <v>95732400</v>
      </c>
      <c r="C39" s="7">
        <f>'1'!C41/10</f>
        <v>95732400</v>
      </c>
      <c r="D39" s="7">
        <f>'1'!D41/10</f>
        <v>95732400</v>
      </c>
      <c r="E39" s="7">
        <f>'1'!E41/10</f>
        <v>95732400</v>
      </c>
      <c r="F39" s="7">
        <f>'1'!F41/10</f>
        <v>95732400</v>
      </c>
      <c r="G39" s="7">
        <f>'1'!G41/10</f>
        <v>95732400</v>
      </c>
      <c r="H39" s="7">
        <f>'1'!H41/10</f>
        <v>95732422</v>
      </c>
      <c r="I39" s="7">
        <f>'1'!I41/10</f>
        <v>95732422</v>
      </c>
      <c r="J39" s="7"/>
      <c r="K39" s="7"/>
      <c r="L39" s="7"/>
      <c r="M39" s="7"/>
      <c r="N39" s="7"/>
      <c r="O39" s="7"/>
      <c r="P39" s="7"/>
    </row>
    <row r="40" spans="1:16" ht="15.75" customHeight="1" x14ac:dyDescent="0.25">
      <c r="A40" s="1"/>
      <c r="B40" s="23"/>
      <c r="C40" s="23"/>
      <c r="E40" s="23"/>
      <c r="F40" s="23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customHeight="1" x14ac:dyDescent="0.25">
      <c r="H41" s="7"/>
      <c r="I41" s="7"/>
      <c r="J41" s="7"/>
      <c r="K41" s="7"/>
      <c r="L41" s="7"/>
      <c r="M41" s="7"/>
      <c r="N41" s="7"/>
      <c r="O41" s="7"/>
      <c r="P41" s="7"/>
    </row>
    <row r="42" spans="1:16" ht="15.75" customHeight="1" x14ac:dyDescent="0.25"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5">
      <c r="H43" s="7"/>
      <c r="I43" s="7"/>
      <c r="J43" s="7"/>
      <c r="K43" s="7"/>
      <c r="L43" s="7"/>
      <c r="M43" s="7"/>
      <c r="N43" s="7"/>
      <c r="O43" s="7"/>
      <c r="P43" s="7"/>
    </row>
    <row r="44" spans="1:16" ht="15.75" customHeight="1" x14ac:dyDescent="0.25">
      <c r="H44" s="7"/>
      <c r="I44" s="7"/>
      <c r="J44" s="7"/>
      <c r="K44" s="7"/>
      <c r="L44" s="7"/>
      <c r="M44" s="7"/>
      <c r="N44" s="7"/>
      <c r="O44" s="7"/>
      <c r="P44" s="7"/>
    </row>
    <row r="45" spans="1:16" ht="15.75" customHeight="1" x14ac:dyDescent="0.25">
      <c r="H45" s="7"/>
      <c r="I45" s="7"/>
      <c r="J45" s="7"/>
      <c r="K45" s="7"/>
      <c r="L45" s="7"/>
      <c r="M45" s="7"/>
      <c r="N45" s="7"/>
      <c r="O45" s="7"/>
      <c r="P45" s="7"/>
    </row>
    <row r="46" spans="1:16" ht="15.75" customHeight="1" x14ac:dyDescent="0.2"/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2"/>
  <cols>
    <col min="1" max="1" width="14.5" customWidth="1"/>
    <col min="2" max="2" width="10.125" customWidth="1"/>
    <col min="3" max="3" width="9.75" customWidth="1"/>
    <col min="4" max="4" width="11.375" customWidth="1"/>
    <col min="5" max="5" width="10" customWidth="1"/>
    <col min="6" max="6" width="11.125" customWidth="1"/>
    <col min="7" max="26" width="7.625" customWidth="1"/>
  </cols>
  <sheetData>
    <row r="1" spans="1:6" x14ac:dyDescent="0.25">
      <c r="A1" s="1" t="s">
        <v>0</v>
      </c>
    </row>
    <row r="2" spans="1:6" x14ac:dyDescent="0.25">
      <c r="A2" s="1" t="s">
        <v>87</v>
      </c>
    </row>
    <row r="3" spans="1:6" x14ac:dyDescent="0.25">
      <c r="A3" s="1" t="s">
        <v>2</v>
      </c>
    </row>
    <row r="4" spans="1:6" x14ac:dyDescent="0.25">
      <c r="B4" s="3" t="s">
        <v>3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 ht="15.75" x14ac:dyDescent="0.25">
      <c r="B5" s="4">
        <v>42825</v>
      </c>
      <c r="C5" s="4">
        <v>43100</v>
      </c>
      <c r="D5" s="4">
        <v>43190</v>
      </c>
      <c r="E5" s="4">
        <v>43373</v>
      </c>
      <c r="F5" s="4">
        <v>43465</v>
      </c>
    </row>
    <row r="6" spans="1:6" x14ac:dyDescent="0.25">
      <c r="A6" s="10" t="s">
        <v>88</v>
      </c>
      <c r="B6" s="24">
        <f>'2'!C29/'1'!B22</f>
        <v>2.469145581121843E-2</v>
      </c>
      <c r="C6" s="24">
        <f>'2'!B29/'1'!C22</f>
        <v>1.313529443671012E-2</v>
      </c>
      <c r="D6" s="24">
        <f>'2'!F29/'1'!D22</f>
        <v>1.7461418042925989E-2</v>
      </c>
      <c r="E6" s="24">
        <f>'2'!D29/'1'!E22</f>
        <v>3.567452900849795E-3</v>
      </c>
      <c r="F6" s="24">
        <f>'2'!E29/'1'!F22</f>
        <v>6.2743183462849704E-3</v>
      </c>
    </row>
    <row r="7" spans="1:6" x14ac:dyDescent="0.25">
      <c r="A7" s="10" t="s">
        <v>89</v>
      </c>
      <c r="B7" s="24">
        <f>'2'!C29/'1'!B46</f>
        <v>4.4664528617461549E-2</v>
      </c>
      <c r="C7" s="24">
        <f>'2'!B29/'1'!C46</f>
        <v>2.8070155286264834E-2</v>
      </c>
      <c r="D7" s="24">
        <f>'2'!F29/'1'!D46</f>
        <v>3.7043655335060821E-2</v>
      </c>
      <c r="E7" s="24">
        <f>'2'!D29/'1'!E46</f>
        <v>8.7547976501971426E-3</v>
      </c>
      <c r="F7" s="24">
        <f>'2'!E29/'1'!F46</f>
        <v>1.6560687126024157E-2</v>
      </c>
    </row>
    <row r="8" spans="1:6" x14ac:dyDescent="0.25">
      <c r="A8" s="10" t="s">
        <v>91</v>
      </c>
      <c r="B8" s="24">
        <f>'1'!B28/'1'!B46</f>
        <v>0.26477665196584033</v>
      </c>
      <c r="C8" s="24">
        <f>'1'!C28/'1'!C46</f>
        <v>0.41338487090631604</v>
      </c>
      <c r="D8" s="24">
        <f>'1'!D28/'1'!D46</f>
        <v>0.35738654092309274</v>
      </c>
      <c r="E8" s="24">
        <f>'1'!E28/'1'!E46</f>
        <v>0.50835605621081026</v>
      </c>
      <c r="F8" s="24">
        <f>'1'!F28/'1'!F46</f>
        <v>0.32271157331002071</v>
      </c>
    </row>
    <row r="9" spans="1:6" x14ac:dyDescent="0.25">
      <c r="A9" s="10" t="s">
        <v>93</v>
      </c>
      <c r="B9" s="26">
        <f>'1'!B14/'1'!B36</f>
        <v>1.8585780339017668</v>
      </c>
      <c r="C9" s="26">
        <f>'1'!C14/'1'!C36</f>
        <v>1.968342887897724</v>
      </c>
      <c r="D9" s="26">
        <f>'1'!D14/'1'!D36</f>
        <v>1.834638082648967</v>
      </c>
      <c r="E9" s="26">
        <f>'1'!E14/'1'!E36</f>
        <v>1.7206769373049893</v>
      </c>
      <c r="F9" s="26">
        <f>'1'!F14/'1'!F36</f>
        <v>1.4143499928565577</v>
      </c>
    </row>
    <row r="10" spans="1:6" x14ac:dyDescent="0.25">
      <c r="A10" s="10" t="s">
        <v>94</v>
      </c>
      <c r="B10" s="24">
        <f>'2'!C29/'2'!C5</f>
        <v>7.6006252864481663E-2</v>
      </c>
      <c r="C10" s="24">
        <f>'2'!B29/'2'!B5</f>
        <v>6.5786672083524025E-2</v>
      </c>
      <c r="D10" s="24">
        <f>'2'!F29/'2'!F5</f>
        <v>6.8160647949055256E-2</v>
      </c>
      <c r="E10" s="24">
        <f>'2'!D29/'2'!D5</f>
        <v>5.4424853597175533E-2</v>
      </c>
      <c r="F10" s="24">
        <f>'2'!E29/'2'!E5</f>
        <v>5.8175750834260291E-2</v>
      </c>
    </row>
    <row r="11" spans="1:6" x14ac:dyDescent="0.25">
      <c r="A11" s="10" t="s">
        <v>95</v>
      </c>
      <c r="B11" s="24">
        <f>'2'!C15/'2'!C5</f>
        <v>0.16702956530863874</v>
      </c>
      <c r="C11" s="24">
        <f>'2'!B15/'2'!B5</f>
        <v>0.15960150203580836</v>
      </c>
      <c r="D11" s="24">
        <f>'2'!F15/'2'!F5</f>
        <v>0.16234050014837195</v>
      </c>
      <c r="E11" s="24">
        <f>'2'!D15/'2'!D5</f>
        <v>0.18302572884294202</v>
      </c>
      <c r="F11" s="24">
        <f>'2'!E15/'2'!E5</f>
        <v>0.18802957392271605</v>
      </c>
    </row>
    <row r="12" spans="1:6" x14ac:dyDescent="0.25">
      <c r="A12" s="10" t="s">
        <v>96</v>
      </c>
      <c r="B12" s="24">
        <f>'2'!C29/('1'!B28+'1'!B46)</f>
        <v>3.531416281921361E-2</v>
      </c>
      <c r="C12" s="24">
        <f>'2'!B29/('1'!C28+'1'!C46)</f>
        <v>1.986023472026072E-2</v>
      </c>
      <c r="D12" s="24">
        <f>'2'!F29/('1'!D28+'1'!D46)</f>
        <v>2.7290424811394719E-2</v>
      </c>
      <c r="E12" s="24">
        <f>'2'!D29/('1'!E28+'1'!E46)</f>
        <v>5.8041982953218304E-3</v>
      </c>
      <c r="F12" s="24">
        <f>'2'!E29/('1'!F28+'1'!F46)</f>
        <v>1.2520255708190299E-2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Barua</dc:creator>
  <cp:lastModifiedBy>Anik</cp:lastModifiedBy>
  <dcterms:created xsi:type="dcterms:W3CDTF">2017-04-17T04:07:28Z</dcterms:created>
  <dcterms:modified xsi:type="dcterms:W3CDTF">2020-04-11T14:45:56Z</dcterms:modified>
</cp:coreProperties>
</file>